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524" windowHeight="9036" activeTab="0"/>
  </bookViews>
  <sheets>
    <sheet name="Input Workers' Comp" sheetId="1" r:id="rId1"/>
    <sheet name="Input Solutions" sheetId="2" r:id="rId2"/>
    <sheet name="Benefits" sheetId="3" r:id="rId3"/>
    <sheet name="Payback" sheetId="4" r:id="rId4"/>
  </sheets>
  <definedNames/>
  <calcPr fullCalcOnLoad="1"/>
</workbook>
</file>

<file path=xl/sharedStrings.xml><?xml version="1.0" encoding="utf-8"?>
<sst xmlns="http://schemas.openxmlformats.org/spreadsheetml/2006/main" count="149" uniqueCount="73">
  <si>
    <t>Option 1</t>
  </si>
  <si>
    <t>Option 2</t>
  </si>
  <si>
    <t>Option 3</t>
  </si>
  <si>
    <t xml:space="preserve">Purchase cost:  </t>
  </si>
  <si>
    <t xml:space="preserve">Engineering cost:  </t>
  </si>
  <si>
    <t xml:space="preserve">Training cost:  </t>
  </si>
  <si>
    <t xml:space="preserve">Other costs of change:  </t>
  </si>
  <si>
    <t xml:space="preserve">Number of WMSD claims for this job/ dept./ org. per year:  </t>
  </si>
  <si>
    <t>Estimated benefits for solution options</t>
  </si>
  <si>
    <t>Reduction in claims:</t>
  </si>
  <si>
    <t>Reduction in workers' comp costs:</t>
  </si>
  <si>
    <t>Increase in productivity:</t>
  </si>
  <si>
    <t>Type</t>
  </si>
  <si>
    <t xml:space="preserve">Number </t>
  </si>
  <si>
    <t>Typical costs:</t>
  </si>
  <si>
    <t>Actual costs:</t>
  </si>
  <si>
    <t>Hand/wrist strain</t>
  </si>
  <si>
    <t>Epicondylitis</t>
  </si>
  <si>
    <t>Other estimated savings:</t>
  </si>
  <si>
    <t>Total costs for year:</t>
  </si>
  <si>
    <t>Total estimated annual savings:</t>
  </si>
  <si>
    <t>Estimated payback period:</t>
  </si>
  <si>
    <t>per hour</t>
  </si>
  <si>
    <t>Cost of solution</t>
  </si>
  <si>
    <t>Accrued benefits</t>
  </si>
  <si>
    <t>Reduction in indirect costs:</t>
  </si>
  <si>
    <t>Estimated annual indirect costs:</t>
  </si>
  <si>
    <t>Option 1:</t>
  </si>
  <si>
    <t>Option 2:</t>
  </si>
  <si>
    <t>Option 3:</t>
  </si>
  <si>
    <t>Effectiveness of solution:</t>
  </si>
  <si>
    <t>Productivity Improvements:</t>
  </si>
  <si>
    <t>Indirect costs</t>
  </si>
  <si>
    <t>Payback Period</t>
  </si>
  <si>
    <t>Back strain</t>
  </si>
  <si>
    <t>Neck strain</t>
  </si>
  <si>
    <t>Shoulder strain</t>
  </si>
  <si>
    <t>Carpal tunnel syndrome</t>
  </si>
  <si>
    <t>All other MSDs</t>
  </si>
  <si>
    <t>Rotator cuff injury</t>
  </si>
  <si>
    <t>Estimated net benefits after one year:</t>
  </si>
  <si>
    <t xml:space="preserve">Average hourly salary for these employees: </t>
  </si>
  <si>
    <t xml:space="preserve">Number of employees in this job/dept./org.: </t>
  </si>
  <si>
    <t xml:space="preserve"> years</t>
  </si>
  <si>
    <t>Estimated annual benefits:</t>
  </si>
  <si>
    <t>Average annual WMSD claim costs:</t>
  </si>
  <si>
    <t>This past year:</t>
  </si>
  <si>
    <t>The year before:</t>
  </si>
  <si>
    <t>2 years before:</t>
  </si>
  <si>
    <t xml:space="preserve">Recurring costs:  </t>
  </si>
  <si>
    <t>Total estimated savings over 5 years:</t>
  </si>
  <si>
    <t>Total estimated savings over 3 years:</t>
  </si>
  <si>
    <t>Estimated net benefits after 3 years:</t>
  </si>
  <si>
    <t>Estimated net benefits after 5 years:</t>
  </si>
  <si>
    <t>Annualy recurring costs:</t>
  </si>
  <si>
    <t>Total first-year cost of control:</t>
  </si>
  <si>
    <t xml:space="preserve">Total cost of intervention: </t>
  </si>
  <si>
    <t>Productivity value:</t>
  </si>
  <si>
    <t>Sciatica</t>
  </si>
  <si>
    <t>Elbow strain</t>
  </si>
  <si>
    <t>Back</t>
  </si>
  <si>
    <t>Neck</t>
  </si>
  <si>
    <t>Shoulder</t>
  </si>
  <si>
    <t>Rotator</t>
  </si>
  <si>
    <t>Elbow</t>
  </si>
  <si>
    <t>Epicond</t>
  </si>
  <si>
    <t>Hand/wrist</t>
  </si>
  <si>
    <t>Tendonitis</t>
  </si>
  <si>
    <t>CTS</t>
  </si>
  <si>
    <t>All others</t>
  </si>
  <si>
    <t>Bursitis</t>
  </si>
  <si>
    <t>Knee strain</t>
  </si>
  <si>
    <t>Knee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</si>
</sst>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0000"/>
    <numFmt numFmtId="172" formatCode="&quot;$&quot;#,##0.00"/>
    <numFmt numFmtId="173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ahoma"/>
      <family val="2"/>
    </font>
    <font>
      <b/>
      <sz val="11"/>
      <color indexed="8"/>
      <name val="Calibri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4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9" fontId="0" fillId="0" borderId="14" xfId="0" applyNumberFormat="1" applyBorder="1" applyAlignment="1">
      <alignment/>
    </xf>
    <xf numFmtId="44" fontId="0" fillId="0" borderId="14" xfId="44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44" fontId="0" fillId="0" borderId="13" xfId="44" applyFont="1" applyBorder="1" applyAlignment="1">
      <alignment/>
    </xf>
    <xf numFmtId="0" fontId="2" fillId="0" borderId="0" xfId="0" applyFont="1" applyAlignment="1">
      <alignment horizontal="right"/>
    </xf>
    <xf numFmtId="44" fontId="0" fillId="0" borderId="0" xfId="44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4" fontId="6" fillId="0" borderId="0" xfId="44" applyFont="1" applyAlignment="1">
      <alignment/>
    </xf>
    <xf numFmtId="4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44" fontId="6" fillId="0" borderId="0" xfId="44" applyFont="1" applyBorder="1" applyAlignment="1">
      <alignment/>
    </xf>
    <xf numFmtId="42" fontId="0" fillId="0" borderId="14" xfId="44" applyNumberFormat="1" applyFont="1" applyBorder="1" applyAlignment="1">
      <alignment/>
    </xf>
    <xf numFmtId="42" fontId="0" fillId="0" borderId="14" xfId="0" applyNumberFormat="1" applyBorder="1" applyAlignment="1">
      <alignment/>
    </xf>
    <xf numFmtId="42" fontId="0" fillId="0" borderId="14" xfId="44" applyNumberFormat="1" applyFont="1" applyBorder="1" applyAlignment="1">
      <alignment horizontal="right"/>
    </xf>
    <xf numFmtId="42" fontId="0" fillId="0" borderId="14" xfId="0" applyNumberFormat="1" applyBorder="1" applyAlignment="1">
      <alignment horizontal="right"/>
    </xf>
    <xf numFmtId="42" fontId="0" fillId="0" borderId="10" xfId="44" applyNumberFormat="1" applyFont="1" applyBorder="1" applyAlignment="1">
      <alignment/>
    </xf>
    <xf numFmtId="42" fontId="0" fillId="0" borderId="0" xfId="0" applyNumberFormat="1" applyBorder="1" applyAlignment="1">
      <alignment/>
    </xf>
    <xf numFmtId="42" fontId="0" fillId="0" borderId="0" xfId="0" applyNumberFormat="1" applyAlignment="1">
      <alignment/>
    </xf>
    <xf numFmtId="42" fontId="0" fillId="0" borderId="0" xfId="44" applyNumberFormat="1" applyFont="1" applyAlignment="1">
      <alignment/>
    </xf>
    <xf numFmtId="44" fontId="0" fillId="0" borderId="10" xfId="44" applyNumberFormat="1" applyFont="1" applyBorder="1" applyAlignment="1">
      <alignment/>
    </xf>
    <xf numFmtId="49" fontId="7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42" fontId="7" fillId="0" borderId="13" xfId="44" applyNumberFormat="1" applyFont="1" applyBorder="1" applyAlignment="1">
      <alignment/>
    </xf>
    <xf numFmtId="2" fontId="7" fillId="0" borderId="13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42" fontId="7" fillId="0" borderId="15" xfId="0" applyNumberFormat="1" applyFont="1" applyBorder="1" applyAlignment="1">
      <alignment/>
    </xf>
    <xf numFmtId="44" fontId="7" fillId="0" borderId="13" xfId="44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42" fontId="0" fillId="0" borderId="0" xfId="44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right"/>
    </xf>
    <xf numFmtId="42" fontId="0" fillId="0" borderId="17" xfId="0" applyNumberFormat="1" applyBorder="1" applyAlignment="1">
      <alignment/>
    </xf>
    <xf numFmtId="172" fontId="0" fillId="0" borderId="0" xfId="0" applyNumberFormat="1" applyAlignment="1">
      <alignment/>
    </xf>
    <xf numFmtId="42" fontId="7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42" fontId="0" fillId="0" borderId="10" xfId="0" applyNumberFormat="1" applyBorder="1" applyAlignment="1">
      <alignment/>
    </xf>
    <xf numFmtId="173" fontId="0" fillId="0" borderId="14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Option 1 payback period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8375"/>
          <c:w val="0.59075"/>
          <c:h val="0.69275"/>
        </c:manualLayout>
      </c:layout>
      <c:lineChart>
        <c:grouping val="standard"/>
        <c:varyColors val="0"/>
        <c:ser>
          <c:idx val="0"/>
          <c:order val="0"/>
          <c:tx>
            <c:strRef>
              <c:f>Payback!$D$45</c:f>
              <c:strCache>
                <c:ptCount val="1"/>
                <c:pt idx="0">
                  <c:v>Cost of solution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Payback!$D$46:$D$57</c:f>
              <c:numCache/>
            </c:numRef>
          </c:val>
          <c:smooth val="0"/>
        </c:ser>
        <c:ser>
          <c:idx val="1"/>
          <c:order val="1"/>
          <c:tx>
            <c:strRef>
              <c:f>Payback!$E$45</c:f>
              <c:strCache>
                <c:ptCount val="1"/>
                <c:pt idx="0">
                  <c:v>Accrued benefits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Payback!$E$46:$E$57</c:f>
              <c:numCache/>
            </c:numRef>
          </c:val>
          <c:smooth val="0"/>
        </c:ser>
        <c:marker val="1"/>
        <c:axId val="34691479"/>
        <c:axId val="43787856"/>
      </c:lineChart>
      <c:catAx>
        <c:axId val="3469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87856"/>
        <c:crosses val="autoZero"/>
        <c:auto val="1"/>
        <c:lblOffset val="100"/>
        <c:tickLblSkip val="2"/>
        <c:noMultiLvlLbl val="0"/>
      </c:catAx>
      <c:valAx>
        <c:axId val="43787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91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25"/>
          <c:y val="0.23225"/>
          <c:w val="0.3395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Option 2 payback period</a:t>
            </a:r>
          </a:p>
        </c:rich>
      </c:tx>
      <c:layout>
        <c:manualLayout>
          <c:xMode val="factor"/>
          <c:yMode val="factor"/>
          <c:x val="0.004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575"/>
          <c:w val="0.68925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Payback!$F$45</c:f>
              <c:strCache>
                <c:ptCount val="1"/>
                <c:pt idx="0">
                  <c:v>Cost of solution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Payback!$F$46:$F$57</c:f>
              <c:numCache/>
            </c:numRef>
          </c:val>
          <c:smooth val="0"/>
        </c:ser>
        <c:ser>
          <c:idx val="1"/>
          <c:order val="1"/>
          <c:tx>
            <c:strRef>
              <c:f>Payback!$G$45</c:f>
              <c:strCache>
                <c:ptCount val="1"/>
                <c:pt idx="0">
                  <c:v>Accrued benefits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Payback!$G$46:$G$57</c:f>
              <c:numCache/>
            </c:numRef>
          </c:val>
          <c:smooth val="0"/>
        </c:ser>
        <c:marker val="1"/>
        <c:axId val="58546385"/>
        <c:axId val="57155418"/>
      </c:lineChart>
      <c:catAx>
        <c:axId val="5854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55418"/>
        <c:crosses val="autoZero"/>
        <c:auto val="1"/>
        <c:lblOffset val="100"/>
        <c:tickLblSkip val="1"/>
        <c:noMultiLvlLbl val="0"/>
      </c:catAx>
      <c:valAx>
        <c:axId val="57155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6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"/>
          <c:y val="0.225"/>
          <c:w val="0.331"/>
          <c:h val="0.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Option 3 payback period</a:t>
            </a:r>
          </a:p>
        </c:rich>
      </c:tx>
      <c:layout>
        <c:manualLayout>
          <c:xMode val="factor"/>
          <c:yMode val="factor"/>
          <c:x val="0.006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8575"/>
          <c:w val="0.69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Payback!$H$45</c:f>
              <c:strCache>
                <c:ptCount val="1"/>
                <c:pt idx="0">
                  <c:v>Cost of solution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Payback!$H$46:$H$57</c:f>
              <c:numCache/>
            </c:numRef>
          </c:val>
          <c:smooth val="0"/>
        </c:ser>
        <c:ser>
          <c:idx val="1"/>
          <c:order val="1"/>
          <c:tx>
            <c:strRef>
              <c:f>Payback!$I$45</c:f>
              <c:strCache>
                <c:ptCount val="1"/>
                <c:pt idx="0">
                  <c:v>Accrued benefits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Payback!$I$46:$I$57</c:f>
              <c:numCache/>
            </c:numRef>
          </c:val>
          <c:smooth val="0"/>
        </c:ser>
        <c:marker val="1"/>
        <c:axId val="44636715"/>
        <c:axId val="66186116"/>
      </c:lineChart>
      <c:catAx>
        <c:axId val="4463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86116"/>
        <c:crosses val="autoZero"/>
        <c:auto val="1"/>
        <c:lblOffset val="100"/>
        <c:tickLblSkip val="1"/>
        <c:noMultiLvlLbl val="0"/>
      </c:catAx>
      <c:valAx>
        <c:axId val="66186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36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2595"/>
          <c:w val="0.326"/>
          <c:h val="0.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13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24.emf" /><Relationship Id="rId6" Type="http://schemas.openxmlformats.org/officeDocument/2006/relationships/image" Target="../media/image27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7.emf" /><Relationship Id="rId12" Type="http://schemas.openxmlformats.org/officeDocument/2006/relationships/image" Target="../media/image12.emf" /><Relationship Id="rId13" Type="http://schemas.openxmlformats.org/officeDocument/2006/relationships/image" Target="../media/image5.emf" /><Relationship Id="rId14" Type="http://schemas.openxmlformats.org/officeDocument/2006/relationships/image" Target="../media/image11.emf" /><Relationship Id="rId15" Type="http://schemas.openxmlformats.org/officeDocument/2006/relationships/image" Target="../media/image20.emf" /><Relationship Id="rId16" Type="http://schemas.openxmlformats.org/officeDocument/2006/relationships/image" Target="../media/image26.emf" /><Relationship Id="rId17" Type="http://schemas.openxmlformats.org/officeDocument/2006/relationships/image" Target="../media/image16.emf" /><Relationship Id="rId18" Type="http://schemas.openxmlformats.org/officeDocument/2006/relationships/image" Target="../media/image17.emf" /><Relationship Id="rId19" Type="http://schemas.openxmlformats.org/officeDocument/2006/relationships/image" Target="../media/image14.emf" /><Relationship Id="rId20" Type="http://schemas.openxmlformats.org/officeDocument/2006/relationships/image" Target="../media/image25.emf" /><Relationship Id="rId21" Type="http://schemas.openxmlformats.org/officeDocument/2006/relationships/image" Target="../media/image15.emf" /><Relationship Id="rId22" Type="http://schemas.openxmlformats.org/officeDocument/2006/relationships/image" Target="../media/image23.emf" /><Relationship Id="rId23" Type="http://schemas.openxmlformats.org/officeDocument/2006/relationships/image" Target="../media/image3.emf" /><Relationship Id="rId24" Type="http://schemas.openxmlformats.org/officeDocument/2006/relationships/image" Target="../media/image10.emf" /><Relationship Id="rId25" Type="http://schemas.openxmlformats.org/officeDocument/2006/relationships/image" Target="../media/image1.emf" /><Relationship Id="rId26" Type="http://schemas.openxmlformats.org/officeDocument/2006/relationships/image" Target="../media/image28.emf" /><Relationship Id="rId27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4</xdr:col>
      <xdr:colOff>685800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33350"/>
          <a:ext cx="1905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1057275</xdr:colOff>
      <xdr:row>0</xdr:row>
      <xdr:rowOff>142875</xdr:rowOff>
    </xdr:from>
    <xdr:to>
      <xdr:col>5</xdr:col>
      <xdr:colOff>466725</xdr:colOff>
      <xdr:row>0</xdr:row>
      <xdr:rowOff>600075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142875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428625</xdr:colOff>
      <xdr:row>0</xdr:row>
      <xdr:rowOff>161925</xdr:rowOff>
    </xdr:from>
    <xdr:ext cx="1876425" cy="438150"/>
    <xdr:sp>
      <xdr:nvSpPr>
        <xdr:cNvPr id="3" name="TextBox 6"/>
        <xdr:cNvSpPr txBox="1">
          <a:spLocks noChangeArrowheads="1"/>
        </xdr:cNvSpPr>
      </xdr:nvSpPr>
      <xdr:spPr>
        <a:xfrm>
          <a:off x="3952875" y="161925"/>
          <a:ext cx="1876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Puget Sound Human Factors and Ergonomics Society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16</xdr:row>
      <xdr:rowOff>9525</xdr:rowOff>
    </xdr:from>
    <xdr:to>
      <xdr:col>3</xdr:col>
      <xdr:colOff>1209675</xdr:colOff>
      <xdr:row>17</xdr:row>
      <xdr:rowOff>114300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428875"/>
          <a:ext cx="2124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17</xdr:row>
      <xdr:rowOff>85725</xdr:rowOff>
    </xdr:from>
    <xdr:to>
      <xdr:col>3</xdr:col>
      <xdr:colOff>1038225</xdr:colOff>
      <xdr:row>19</xdr:row>
      <xdr:rowOff>114300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2667000"/>
          <a:ext cx="1952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19</xdr:row>
      <xdr:rowOff>66675</xdr:rowOff>
    </xdr:from>
    <xdr:to>
      <xdr:col>3</xdr:col>
      <xdr:colOff>1057275</xdr:colOff>
      <xdr:row>21</xdr:row>
      <xdr:rowOff>57150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971800"/>
          <a:ext cx="1971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21</xdr:row>
      <xdr:rowOff>19050</xdr:rowOff>
    </xdr:from>
    <xdr:to>
      <xdr:col>3</xdr:col>
      <xdr:colOff>1162050</xdr:colOff>
      <xdr:row>23</xdr:row>
      <xdr:rowOff>28575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32480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16</xdr:row>
      <xdr:rowOff>9525</xdr:rowOff>
    </xdr:from>
    <xdr:to>
      <xdr:col>8</xdr:col>
      <xdr:colOff>85725</xdr:colOff>
      <xdr:row>17</xdr:row>
      <xdr:rowOff>114300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76700" y="2428875"/>
          <a:ext cx="2124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17</xdr:row>
      <xdr:rowOff>95250</xdr:rowOff>
    </xdr:from>
    <xdr:to>
      <xdr:col>7</xdr:col>
      <xdr:colOff>1000125</xdr:colOff>
      <xdr:row>19</xdr:row>
      <xdr:rowOff>114300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76700" y="267652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19</xdr:row>
      <xdr:rowOff>85725</xdr:rowOff>
    </xdr:from>
    <xdr:to>
      <xdr:col>7</xdr:col>
      <xdr:colOff>1038225</xdr:colOff>
      <xdr:row>21</xdr:row>
      <xdr:rowOff>85725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76700" y="2990850"/>
          <a:ext cx="1990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21</xdr:row>
      <xdr:rowOff>38100</xdr:rowOff>
    </xdr:from>
    <xdr:to>
      <xdr:col>8</xdr:col>
      <xdr:colOff>28575</xdr:colOff>
      <xdr:row>23</xdr:row>
      <xdr:rowOff>47625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76700" y="32670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16</xdr:row>
      <xdr:rowOff>9525</xdr:rowOff>
    </xdr:from>
    <xdr:to>
      <xdr:col>12</xdr:col>
      <xdr:colOff>47625</xdr:colOff>
      <xdr:row>17</xdr:row>
      <xdr:rowOff>114300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62775" y="2428875"/>
          <a:ext cx="2133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17</xdr:row>
      <xdr:rowOff>104775</xdr:rowOff>
    </xdr:from>
    <xdr:to>
      <xdr:col>11</xdr:col>
      <xdr:colOff>1019175</xdr:colOff>
      <xdr:row>19</xdr:row>
      <xdr:rowOff>123825</xdr:rowOff>
    </xdr:to>
    <xdr:pic>
      <xdr:nvPicPr>
        <xdr:cNvPr id="10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62775" y="2686050"/>
          <a:ext cx="1962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19</xdr:row>
      <xdr:rowOff>95250</xdr:rowOff>
    </xdr:from>
    <xdr:to>
      <xdr:col>11</xdr:col>
      <xdr:colOff>1019175</xdr:colOff>
      <xdr:row>21</xdr:row>
      <xdr:rowOff>85725</xdr:rowOff>
    </xdr:to>
    <xdr:pic>
      <xdr:nvPicPr>
        <xdr:cNvPr id="11" name="Option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62775" y="3000375"/>
          <a:ext cx="1962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21</xdr:row>
      <xdr:rowOff>47625</xdr:rowOff>
    </xdr:from>
    <xdr:to>
      <xdr:col>11</xdr:col>
      <xdr:colOff>1133475</xdr:colOff>
      <xdr:row>23</xdr:row>
      <xdr:rowOff>57150</xdr:rowOff>
    </xdr:to>
    <xdr:pic>
      <xdr:nvPicPr>
        <xdr:cNvPr id="12" name="Option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62775" y="32766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22</xdr:row>
      <xdr:rowOff>133350</xdr:rowOff>
    </xdr:from>
    <xdr:to>
      <xdr:col>4</xdr:col>
      <xdr:colOff>47625</xdr:colOff>
      <xdr:row>24</xdr:row>
      <xdr:rowOff>0</xdr:rowOff>
    </xdr:to>
    <xdr:pic>
      <xdr:nvPicPr>
        <xdr:cNvPr id="13" name="Option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28700" y="3524250"/>
          <a:ext cx="2238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22</xdr:row>
      <xdr:rowOff>142875</xdr:rowOff>
    </xdr:from>
    <xdr:to>
      <xdr:col>8</xdr:col>
      <xdr:colOff>190500</xdr:colOff>
      <xdr:row>24</xdr:row>
      <xdr:rowOff>9525</xdr:rowOff>
    </xdr:to>
    <xdr:pic>
      <xdr:nvPicPr>
        <xdr:cNvPr id="14" name="Option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67175" y="3533775"/>
          <a:ext cx="2238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22</xdr:row>
      <xdr:rowOff>152400</xdr:rowOff>
    </xdr:from>
    <xdr:to>
      <xdr:col>12</xdr:col>
      <xdr:colOff>171450</xdr:colOff>
      <xdr:row>24</xdr:row>
      <xdr:rowOff>19050</xdr:rowOff>
    </xdr:to>
    <xdr:pic>
      <xdr:nvPicPr>
        <xdr:cNvPr id="15" name="Option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962775" y="3543300"/>
          <a:ext cx="2257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25</xdr:row>
      <xdr:rowOff>19050</xdr:rowOff>
    </xdr:from>
    <xdr:to>
      <xdr:col>4</xdr:col>
      <xdr:colOff>47625</xdr:colOff>
      <xdr:row>27</xdr:row>
      <xdr:rowOff>0</xdr:rowOff>
    </xdr:to>
    <xdr:pic>
      <xdr:nvPicPr>
        <xdr:cNvPr id="16" name="Option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47750" y="4048125"/>
          <a:ext cx="2219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26</xdr:row>
      <xdr:rowOff>104775</xdr:rowOff>
    </xdr:from>
    <xdr:to>
      <xdr:col>4</xdr:col>
      <xdr:colOff>104775</xdr:colOff>
      <xdr:row>28</xdr:row>
      <xdr:rowOff>142875</xdr:rowOff>
    </xdr:to>
    <xdr:pic>
      <xdr:nvPicPr>
        <xdr:cNvPr id="17" name="Option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38225" y="4295775"/>
          <a:ext cx="2286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28</xdr:row>
      <xdr:rowOff>66675</xdr:rowOff>
    </xdr:from>
    <xdr:to>
      <xdr:col>5</xdr:col>
      <xdr:colOff>19050</xdr:colOff>
      <xdr:row>30</xdr:row>
      <xdr:rowOff>76200</xdr:rowOff>
    </xdr:to>
    <xdr:pic>
      <xdr:nvPicPr>
        <xdr:cNvPr id="18" name="Option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28700" y="4581525"/>
          <a:ext cx="2714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30</xdr:row>
      <xdr:rowOff>19050</xdr:rowOff>
    </xdr:from>
    <xdr:to>
      <xdr:col>4</xdr:col>
      <xdr:colOff>295275</xdr:colOff>
      <xdr:row>32</xdr:row>
      <xdr:rowOff>19050</xdr:rowOff>
    </xdr:to>
    <xdr:pic>
      <xdr:nvPicPr>
        <xdr:cNvPr id="19" name="Option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28700" y="4857750"/>
          <a:ext cx="2486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25</xdr:row>
      <xdr:rowOff>19050</xdr:rowOff>
    </xdr:from>
    <xdr:to>
      <xdr:col>8</xdr:col>
      <xdr:colOff>161925</xdr:colOff>
      <xdr:row>27</xdr:row>
      <xdr:rowOff>0</xdr:rowOff>
    </xdr:to>
    <xdr:pic>
      <xdr:nvPicPr>
        <xdr:cNvPr id="20" name="Option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067175" y="4048125"/>
          <a:ext cx="2209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25</xdr:row>
      <xdr:rowOff>0</xdr:rowOff>
    </xdr:from>
    <xdr:to>
      <xdr:col>12</xdr:col>
      <xdr:colOff>104775</xdr:colOff>
      <xdr:row>27</xdr:row>
      <xdr:rowOff>19050</xdr:rowOff>
    </xdr:to>
    <xdr:pic>
      <xdr:nvPicPr>
        <xdr:cNvPr id="21" name="Option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34200" y="4029075"/>
          <a:ext cx="2219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26</xdr:row>
      <xdr:rowOff>95250</xdr:rowOff>
    </xdr:from>
    <xdr:to>
      <xdr:col>8</xdr:col>
      <xdr:colOff>228600</xdr:colOff>
      <xdr:row>28</xdr:row>
      <xdr:rowOff>142875</xdr:rowOff>
    </xdr:to>
    <xdr:pic>
      <xdr:nvPicPr>
        <xdr:cNvPr id="22" name="OptionButton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67175" y="4286250"/>
          <a:ext cx="2276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26</xdr:row>
      <xdr:rowOff>76200</xdr:rowOff>
    </xdr:from>
    <xdr:to>
      <xdr:col>12</xdr:col>
      <xdr:colOff>161925</xdr:colOff>
      <xdr:row>28</xdr:row>
      <xdr:rowOff>114300</xdr:rowOff>
    </xdr:to>
    <xdr:pic>
      <xdr:nvPicPr>
        <xdr:cNvPr id="23" name="OptionButton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915150" y="4267200"/>
          <a:ext cx="2295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28</xdr:row>
      <xdr:rowOff>57150</xdr:rowOff>
    </xdr:from>
    <xdr:to>
      <xdr:col>9</xdr:col>
      <xdr:colOff>47625</xdr:colOff>
      <xdr:row>30</xdr:row>
      <xdr:rowOff>66675</xdr:rowOff>
    </xdr:to>
    <xdr:pic>
      <xdr:nvPicPr>
        <xdr:cNvPr id="24" name="OptionButton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057650" y="4572000"/>
          <a:ext cx="2714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28</xdr:row>
      <xdr:rowOff>47625</xdr:rowOff>
    </xdr:from>
    <xdr:to>
      <xdr:col>12</xdr:col>
      <xdr:colOff>600075</xdr:colOff>
      <xdr:row>30</xdr:row>
      <xdr:rowOff>47625</xdr:rowOff>
    </xdr:to>
    <xdr:pic>
      <xdr:nvPicPr>
        <xdr:cNvPr id="25" name="OptionButton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905625" y="4562475"/>
          <a:ext cx="2743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30</xdr:row>
      <xdr:rowOff>9525</xdr:rowOff>
    </xdr:from>
    <xdr:to>
      <xdr:col>8</xdr:col>
      <xdr:colOff>428625</xdr:colOff>
      <xdr:row>32</xdr:row>
      <xdr:rowOff>9525</xdr:rowOff>
    </xdr:to>
    <xdr:pic>
      <xdr:nvPicPr>
        <xdr:cNvPr id="26" name="OptionButton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057650" y="4848225"/>
          <a:ext cx="2486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30</xdr:row>
      <xdr:rowOff>19050</xdr:rowOff>
    </xdr:from>
    <xdr:to>
      <xdr:col>12</xdr:col>
      <xdr:colOff>371475</xdr:colOff>
      <xdr:row>32</xdr:row>
      <xdr:rowOff>19050</xdr:rowOff>
    </xdr:to>
    <xdr:pic>
      <xdr:nvPicPr>
        <xdr:cNvPr id="27" name="OptionButton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915150" y="4857750"/>
          <a:ext cx="2505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47625</xdr:rowOff>
    </xdr:from>
    <xdr:to>
      <xdr:col>5</xdr:col>
      <xdr:colOff>295275</xdr:colOff>
      <xdr:row>33</xdr:row>
      <xdr:rowOff>85725</xdr:rowOff>
    </xdr:to>
    <xdr:graphicFrame>
      <xdr:nvGraphicFramePr>
        <xdr:cNvPr id="1" name="Chart 2"/>
        <xdr:cNvGraphicFramePr/>
      </xdr:nvGraphicFramePr>
      <xdr:xfrm>
        <a:off x="314325" y="2867025"/>
        <a:ext cx="33718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18</xdr:row>
      <xdr:rowOff>47625</xdr:rowOff>
    </xdr:from>
    <xdr:to>
      <xdr:col>8</xdr:col>
      <xdr:colOff>76200</xdr:colOff>
      <xdr:row>33</xdr:row>
      <xdr:rowOff>66675</xdr:rowOff>
    </xdr:to>
    <xdr:graphicFrame>
      <xdr:nvGraphicFramePr>
        <xdr:cNvPr id="2" name="Chart 3"/>
        <xdr:cNvGraphicFramePr/>
      </xdr:nvGraphicFramePr>
      <xdr:xfrm>
        <a:off x="3133725" y="2867025"/>
        <a:ext cx="34099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904875</xdr:colOff>
      <xdr:row>18</xdr:row>
      <xdr:rowOff>47625</xdr:rowOff>
    </xdr:from>
    <xdr:to>
      <xdr:col>12</xdr:col>
      <xdr:colOff>85725</xdr:colOff>
      <xdr:row>33</xdr:row>
      <xdr:rowOff>66675</xdr:rowOff>
    </xdr:to>
    <xdr:graphicFrame>
      <xdr:nvGraphicFramePr>
        <xdr:cNvPr id="3" name="Chart 4"/>
        <xdr:cNvGraphicFramePr/>
      </xdr:nvGraphicFramePr>
      <xdr:xfrm>
        <a:off x="6172200" y="2867025"/>
        <a:ext cx="349567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T64"/>
  <sheetViews>
    <sheetView showGridLines="0" tabSelected="1" zoomScalePageLayoutView="0" workbookViewId="0" topLeftCell="A1">
      <selection activeCell="K2" sqref="K2"/>
    </sheetView>
  </sheetViews>
  <sheetFormatPr defaultColWidth="9.140625" defaultRowHeight="12.75"/>
  <cols>
    <col min="1" max="1" width="5.421875" style="0" customWidth="1"/>
    <col min="5" max="5" width="20.00390625" style="0" customWidth="1"/>
    <col min="6" max="6" width="9.7109375" style="0" customWidth="1"/>
    <col min="7" max="7" width="7.57421875" style="0" customWidth="1"/>
    <col min="8" max="8" width="18.57421875" style="0" customWidth="1"/>
    <col min="9" max="9" width="11.140625" style="0" customWidth="1"/>
    <col min="10" max="10" width="16.7109375" style="0" customWidth="1"/>
    <col min="11" max="11" width="12.8515625" style="0" customWidth="1"/>
  </cols>
  <sheetData>
    <row r="1" ht="65.25" customHeight="1">
      <c r="G1" s="61"/>
    </row>
    <row r="2" spans="6:7" ht="15.75" customHeight="1">
      <c r="F2" s="6" t="s">
        <v>42</v>
      </c>
      <c r="G2" s="4"/>
    </row>
    <row r="3" spans="6:8" ht="17.25" customHeight="1">
      <c r="F3" s="6" t="s">
        <v>41</v>
      </c>
      <c r="G3" s="36"/>
      <c r="H3" t="s">
        <v>22</v>
      </c>
    </row>
    <row r="4" ht="8.25" customHeight="1"/>
    <row r="5" ht="12.75">
      <c r="F5" s="6" t="s">
        <v>7</v>
      </c>
    </row>
    <row r="6" spans="10:13" ht="8.25" customHeight="1">
      <c r="J6" s="22"/>
      <c r="K6" s="22"/>
      <c r="L6" s="22" t="s">
        <v>32</v>
      </c>
      <c r="M6" s="22"/>
    </row>
    <row r="7" spans="3:13" ht="15.75" customHeight="1">
      <c r="C7" s="1" t="s">
        <v>46</v>
      </c>
      <c r="D7" s="1" t="s">
        <v>12</v>
      </c>
      <c r="F7" s="1" t="s">
        <v>13</v>
      </c>
      <c r="G7" s="4"/>
      <c r="H7" s="1" t="s">
        <v>14</v>
      </c>
      <c r="I7" s="33">
        <f>MAX(H46:T46)*G7</f>
        <v>0</v>
      </c>
      <c r="J7" s="23" t="s">
        <v>15</v>
      </c>
      <c r="K7" s="27"/>
      <c r="L7" s="22">
        <f>IF(I7&lt;3000,I7*4.5,IF(I7&lt;5000,I7*1.6,IF(I7&lt;10000,I7*1.2,IF(I7&gt;=10000,I7*1.1,0))))</f>
        <v>0</v>
      </c>
      <c r="M7" s="22"/>
    </row>
    <row r="8" spans="4:13" ht="15.75" customHeight="1">
      <c r="D8" s="1" t="s">
        <v>12</v>
      </c>
      <c r="F8" s="1" t="s">
        <v>13</v>
      </c>
      <c r="G8" s="4"/>
      <c r="I8" s="33">
        <f>MAX(H47:T47)*G8</f>
        <v>0</v>
      </c>
      <c r="J8" s="22"/>
      <c r="K8" s="27"/>
      <c r="L8" s="22">
        <f>IF(I8&lt;3000,I8*4.5,IF(I8&lt;5000,I8*1.6,IF(I8&lt;10000,I8*1.2,IF(I8&gt;=10000,I8*1.1,0))))</f>
        <v>0</v>
      </c>
      <c r="M8" s="22"/>
    </row>
    <row r="9" spans="3:13" ht="15.75" customHeight="1">
      <c r="C9" s="1"/>
      <c r="D9" s="1" t="s">
        <v>12</v>
      </c>
      <c r="F9" s="1" t="s">
        <v>13</v>
      </c>
      <c r="G9" s="4"/>
      <c r="I9" s="33">
        <f>MAX(H48:T48)*G9</f>
        <v>0</v>
      </c>
      <c r="J9" s="22"/>
      <c r="K9" s="27"/>
      <c r="L9" s="22">
        <f>IF(I9&lt;3000,I9*4.5,IF(I9&lt;5000,I9*1.6,IF(I9&lt;10000,I9*1.2,IF(I9&gt;=10000,I9*1.1,0))))</f>
        <v>0</v>
      </c>
      <c r="M9" s="22"/>
    </row>
    <row r="10" spans="3:13" ht="15.75" customHeight="1">
      <c r="C10" s="1"/>
      <c r="D10" s="1" t="s">
        <v>12</v>
      </c>
      <c r="F10" s="1" t="s">
        <v>13</v>
      </c>
      <c r="G10" s="4"/>
      <c r="I10" s="33">
        <f>MAX(H49:T49)*G10</f>
        <v>0</v>
      </c>
      <c r="J10" s="22"/>
      <c r="K10" s="27"/>
      <c r="L10" s="22">
        <f>IF(I10&lt;3000,I10*4.5,IF(I10&lt;5000,I10*1.6,IF(I10&lt;10000,I10*1.2,IF(I10&gt;=10000,I10*1.1,0))))</f>
        <v>0</v>
      </c>
      <c r="M10" s="22"/>
    </row>
    <row r="11" spans="3:13" ht="15.75" customHeight="1">
      <c r="C11" s="1"/>
      <c r="D11" s="1" t="s">
        <v>12</v>
      </c>
      <c r="F11" s="1" t="s">
        <v>13</v>
      </c>
      <c r="G11" s="4"/>
      <c r="I11" s="33">
        <f>MAX(H50:T50)*G11</f>
        <v>0</v>
      </c>
      <c r="J11" s="22"/>
      <c r="K11" s="27"/>
      <c r="L11" s="22">
        <f>IF(I11&lt;3000,I11*4.5,IF(I11&lt;5000,I11*1.6,IF(I11&lt;10000,I11*1.2,IF(I11&gt;=10000,I11*1.1,0))))</f>
        <v>0</v>
      </c>
      <c r="M11" s="22"/>
    </row>
    <row r="12" spans="4:13" ht="15.75" customHeight="1">
      <c r="D12" s="1"/>
      <c r="F12" s="1"/>
      <c r="H12" s="1" t="s">
        <v>19</v>
      </c>
      <c r="I12" s="33">
        <f>SUM(I7:I11)</f>
        <v>0</v>
      </c>
      <c r="J12" s="22"/>
      <c r="K12" s="27">
        <f>SUM(K7:K11)</f>
        <v>0</v>
      </c>
      <c r="L12" s="22">
        <f>SUM(L7:L11)</f>
        <v>0</v>
      </c>
      <c r="M12" s="22"/>
    </row>
    <row r="13" spans="4:13" ht="8.25" customHeight="1">
      <c r="D13" s="1"/>
      <c r="F13" s="1"/>
      <c r="I13" s="2"/>
      <c r="J13" s="22"/>
      <c r="K13" s="27"/>
      <c r="L13" s="22"/>
      <c r="M13" s="22"/>
    </row>
    <row r="14" spans="3:13" ht="15.75" customHeight="1">
      <c r="C14" s="1" t="s">
        <v>47</v>
      </c>
      <c r="D14" s="1" t="s">
        <v>12</v>
      </c>
      <c r="F14" s="1" t="s">
        <v>13</v>
      </c>
      <c r="G14" s="4"/>
      <c r="H14" s="1" t="s">
        <v>14</v>
      </c>
      <c r="I14" s="33">
        <f>MAX(H53:T53)*G14</f>
        <v>0</v>
      </c>
      <c r="J14" s="23" t="s">
        <v>15</v>
      </c>
      <c r="K14" s="27"/>
      <c r="L14" s="22">
        <f>IF(I14&lt;3000,I14*4.5,IF(I14&lt;5000,I14*1.6,IF(I14&lt;10000,I14*1.2,IF(I14&gt;=10000,I14*1.1,0))))</f>
        <v>0</v>
      </c>
      <c r="M14" s="22"/>
    </row>
    <row r="15" spans="4:13" ht="15.75" customHeight="1">
      <c r="D15" s="1" t="s">
        <v>12</v>
      </c>
      <c r="F15" s="1" t="s">
        <v>13</v>
      </c>
      <c r="G15" s="4"/>
      <c r="I15" s="33">
        <f>MAX(H54:T54)*G15</f>
        <v>0</v>
      </c>
      <c r="J15" s="22"/>
      <c r="K15" s="27"/>
      <c r="L15" s="22">
        <f>IF(I15&lt;3000,I15*4.5,IF(I15&lt;5000,I15*1.6,IF(I15&lt;10000,I15*1.2,IF(I15&gt;=10000,I15*1.1,0))))</f>
        <v>0</v>
      </c>
      <c r="M15" s="22"/>
    </row>
    <row r="16" spans="4:13" ht="15.75" customHeight="1">
      <c r="D16" s="1" t="s">
        <v>12</v>
      </c>
      <c r="F16" s="1" t="s">
        <v>13</v>
      </c>
      <c r="G16" s="4"/>
      <c r="I16" s="33">
        <f>MAX(H55:T55)*G16</f>
        <v>0</v>
      </c>
      <c r="J16" s="22"/>
      <c r="K16" s="27"/>
      <c r="L16" s="22">
        <f>IF(I16&lt;3000,I16*4.5,IF(I16&lt;5000,I16*1.6,IF(I16&lt;10000,I16*1.2,IF(I16&gt;=10000,I16*1.1,0))))</f>
        <v>0</v>
      </c>
      <c r="M16" s="22"/>
    </row>
    <row r="17" spans="4:13" ht="15.75" customHeight="1">
      <c r="D17" s="1" t="s">
        <v>12</v>
      </c>
      <c r="F17" s="1" t="s">
        <v>13</v>
      </c>
      <c r="G17" s="4"/>
      <c r="I17" s="33">
        <f>MAX(H56:T56)*G17</f>
        <v>0</v>
      </c>
      <c r="J17" s="22"/>
      <c r="K17" s="27"/>
      <c r="L17" s="22">
        <f>IF(I17&lt;3000,I17*4.5,IF(I17&lt;5000,I17*1.6,IF(I17&lt;10000,I17*1.2,IF(I17&gt;=10000,I17*1.1,0))))</f>
        <v>0</v>
      </c>
      <c r="M17" s="22"/>
    </row>
    <row r="18" spans="4:13" ht="15.75" customHeight="1">
      <c r="D18" s="1" t="s">
        <v>12</v>
      </c>
      <c r="F18" s="1" t="s">
        <v>13</v>
      </c>
      <c r="G18" s="4"/>
      <c r="I18" s="33">
        <f>MAX(H57:T57)*G18</f>
        <v>0</v>
      </c>
      <c r="J18" s="22"/>
      <c r="K18" s="27"/>
      <c r="L18" s="22">
        <f>IF(I18&lt;3000,I18*4.5,IF(I18&lt;5000,I18*1.6,IF(I18&lt;10000,I18*1.2,IF(I18&gt;=10000,I18*1.1,0))))</f>
        <v>0</v>
      </c>
      <c r="M18" s="22"/>
    </row>
    <row r="19" spans="4:13" ht="15.75" customHeight="1">
      <c r="D19" s="1"/>
      <c r="F19" s="1"/>
      <c r="H19" s="1" t="s">
        <v>19</v>
      </c>
      <c r="I19" s="34">
        <f>SUM(I14:I18)</f>
        <v>0</v>
      </c>
      <c r="J19" s="22"/>
      <c r="K19" s="27">
        <f>SUM(K14:K18)</f>
        <v>0</v>
      </c>
      <c r="L19" s="22">
        <f>SUM(L14:L18)</f>
        <v>0</v>
      </c>
      <c r="M19" s="22"/>
    </row>
    <row r="20" spans="4:13" ht="9.75" customHeight="1">
      <c r="D20" s="1"/>
      <c r="F20" s="1"/>
      <c r="J20" s="22"/>
      <c r="K20" s="27"/>
      <c r="L20" s="22"/>
      <c r="M20" s="22"/>
    </row>
    <row r="21" spans="3:13" ht="15.75" customHeight="1">
      <c r="C21" s="1" t="s">
        <v>48</v>
      </c>
      <c r="D21" s="1" t="s">
        <v>12</v>
      </c>
      <c r="F21" s="1" t="s">
        <v>13</v>
      </c>
      <c r="G21" s="4"/>
      <c r="H21" s="1" t="s">
        <v>14</v>
      </c>
      <c r="I21" s="33">
        <f>MAX(H60:T60)*G21</f>
        <v>0</v>
      </c>
      <c r="J21" s="23" t="s">
        <v>15</v>
      </c>
      <c r="K21" s="27"/>
      <c r="L21" s="22">
        <f>IF(I21&lt;3000,I21*4.5,IF(I21&lt;5000,I21*1.6,IF(I21&lt;10000,I21*1.2,IF(I21&gt;=10000,I21*1.1,0))))</f>
        <v>0</v>
      </c>
      <c r="M21" s="22"/>
    </row>
    <row r="22" spans="4:13" ht="15.75" customHeight="1">
      <c r="D22" s="1" t="s">
        <v>12</v>
      </c>
      <c r="F22" s="1" t="s">
        <v>13</v>
      </c>
      <c r="G22" s="4"/>
      <c r="I22" s="33">
        <f>MAX(H61:T61)*G22</f>
        <v>0</v>
      </c>
      <c r="J22" s="22"/>
      <c r="K22" s="27"/>
      <c r="L22" s="22">
        <f>IF(I22&lt;3000,I22*4.5,IF(I22&lt;5000,I22*1.6,IF(I22&lt;10000,I22*1.2,IF(I22&gt;=10000,I22*1.1,0))))</f>
        <v>0</v>
      </c>
      <c r="M22" s="22"/>
    </row>
    <row r="23" spans="4:13" ht="15.75" customHeight="1">
      <c r="D23" s="1" t="s">
        <v>12</v>
      </c>
      <c r="F23" s="1" t="s">
        <v>13</v>
      </c>
      <c r="G23" s="4"/>
      <c r="I23" s="33">
        <f>MAX(H62:T62)*G23</f>
        <v>0</v>
      </c>
      <c r="J23" s="22"/>
      <c r="K23" s="27"/>
      <c r="L23" s="22">
        <f>IF(I23&lt;3000,I23*4.5,IF(I23&lt;5000,I23*1.6,IF(I23&lt;10000,I23*1.2,IF(I23&gt;=10000,I23*1.1,0))))</f>
        <v>0</v>
      </c>
      <c r="M23" s="22"/>
    </row>
    <row r="24" spans="4:13" ht="15.75" customHeight="1">
      <c r="D24" s="1" t="s">
        <v>12</v>
      </c>
      <c r="F24" s="1" t="s">
        <v>13</v>
      </c>
      <c r="G24" s="4"/>
      <c r="I24" s="33">
        <f>MAX(H63:T63)*G24</f>
        <v>0</v>
      </c>
      <c r="J24" s="22"/>
      <c r="K24" s="27"/>
      <c r="L24" s="22">
        <f>IF(I24&lt;3000,I24*4.5,IF(I24&lt;5000,I24*1.6,IF(I24&lt;10000,I24*1.2,IF(I24&gt;=10000,I24*1.1,0))))</f>
        <v>0</v>
      </c>
      <c r="M24" s="22"/>
    </row>
    <row r="25" spans="4:13" ht="15.75" customHeight="1">
      <c r="D25" s="1" t="s">
        <v>12</v>
      </c>
      <c r="F25" s="1" t="s">
        <v>13</v>
      </c>
      <c r="G25" s="4"/>
      <c r="I25" s="33">
        <f>MAX(H64:T64)*G25</f>
        <v>0</v>
      </c>
      <c r="J25" s="22"/>
      <c r="K25" s="27"/>
      <c r="L25" s="22">
        <f>IF(I25&lt;3000,I25*4.5,IF(I25&lt;5000,I25*1.6,IF(I25&lt;10000,I25*1.2,IF(I25&gt;=10000,I25*1.1,0))))</f>
        <v>0</v>
      </c>
      <c r="M25" s="22"/>
    </row>
    <row r="26" spans="8:13" ht="15.75" customHeight="1">
      <c r="H26" s="1" t="s">
        <v>19</v>
      </c>
      <c r="I26" s="34">
        <f>SUM(I21:I25)</f>
        <v>0</v>
      </c>
      <c r="J26" s="22"/>
      <c r="K26" s="24">
        <f>SUM(K21:K25)</f>
        <v>0</v>
      </c>
      <c r="L26" s="22">
        <f>SUM(L21:L25)</f>
        <v>0</v>
      </c>
      <c r="M26" s="22"/>
    </row>
    <row r="27" spans="10:13" ht="9" customHeight="1">
      <c r="J27" s="22"/>
      <c r="K27" s="22"/>
      <c r="L27" s="22"/>
      <c r="M27" s="22"/>
    </row>
    <row r="28" spans="8:13" ht="15.75" customHeight="1">
      <c r="H28" s="1" t="s">
        <v>45</v>
      </c>
      <c r="I28" s="34">
        <f>AVERAGE(I12,I19,I26)</f>
        <v>0</v>
      </c>
      <c r="J28" s="22"/>
      <c r="K28" s="25">
        <f>AVERAGE(K12,K19,K26)</f>
        <v>0</v>
      </c>
      <c r="L28" s="26">
        <f>AVERAGE(L12,L19,L26)</f>
        <v>0</v>
      </c>
      <c r="M28" s="22"/>
    </row>
    <row r="29" spans="8:11" ht="15.75" customHeight="1">
      <c r="H29" s="1" t="s">
        <v>26</v>
      </c>
      <c r="I29" s="35">
        <f>L28</f>
        <v>0</v>
      </c>
      <c r="K29" s="3"/>
    </row>
    <row r="30" spans="8:11" ht="12.75">
      <c r="H30" s="1"/>
      <c r="I30" s="3"/>
      <c r="K30" s="3"/>
    </row>
    <row r="44" spans="8:20" ht="12.75">
      <c r="H44" s="1" t="s">
        <v>60</v>
      </c>
      <c r="I44" s="1" t="s">
        <v>58</v>
      </c>
      <c r="J44" s="1" t="s">
        <v>61</v>
      </c>
      <c r="K44" s="1" t="s">
        <v>62</v>
      </c>
      <c r="L44" s="1" t="s">
        <v>63</v>
      </c>
      <c r="M44" s="1" t="s">
        <v>64</v>
      </c>
      <c r="N44" s="1" t="s">
        <v>65</v>
      </c>
      <c r="O44" s="1" t="s">
        <v>66</v>
      </c>
      <c r="P44" s="1" t="s">
        <v>67</v>
      </c>
      <c r="Q44" s="1" t="s">
        <v>68</v>
      </c>
      <c r="R44" s="1" t="s">
        <v>70</v>
      </c>
      <c r="S44" s="1" t="s">
        <v>72</v>
      </c>
      <c r="T44" s="1" t="s">
        <v>69</v>
      </c>
    </row>
    <row r="46" spans="7:20" ht="12.75">
      <c r="G46">
        <v>1</v>
      </c>
      <c r="H46">
        <f>IF(G46=1,16384,0)</f>
        <v>16384</v>
      </c>
      <c r="I46">
        <f>IF(G46=2,63859,0)</f>
        <v>0</v>
      </c>
      <c r="J46">
        <f>IF(G46=3,48034,0)</f>
        <v>0</v>
      </c>
      <c r="K46">
        <f>IF(G46=4,26001,0)</f>
        <v>0</v>
      </c>
      <c r="L46">
        <f>IF(G46=5,45031,0)</f>
        <v>0</v>
      </c>
      <c r="M46">
        <f>IF(G46=6,19816,0)</f>
        <v>0</v>
      </c>
      <c r="N46">
        <f>IF(G46=7,20446,0)</f>
        <v>0</v>
      </c>
      <c r="O46">
        <f>IF(G46=8,16971,0)</f>
        <v>0</v>
      </c>
      <c r="P46">
        <f>IF(G46=9,19896,0)</f>
        <v>0</v>
      </c>
      <c r="Q46">
        <f>IF(G46=10,31551,0)</f>
        <v>0</v>
      </c>
      <c r="R46">
        <f>IF(G46=11,23630,0)</f>
        <v>0</v>
      </c>
      <c r="S46">
        <f>IF(G46=12,19228,0)</f>
        <v>0</v>
      </c>
      <c r="T46">
        <f>IF(G46=13,17380,0)</f>
        <v>0</v>
      </c>
    </row>
    <row r="47" spans="7:20" ht="12.75">
      <c r="G47">
        <v>1</v>
      </c>
      <c r="H47">
        <f aca="true" t="shared" si="0" ref="H47:H64">IF(G47=1,16384,0)</f>
        <v>16384</v>
      </c>
      <c r="I47">
        <f aca="true" t="shared" si="1" ref="I47:I64">IF(G47=2,63859,0)</f>
        <v>0</v>
      </c>
      <c r="J47">
        <f aca="true" t="shared" si="2" ref="J47:J64">IF(G47=3,48034,0)</f>
        <v>0</v>
      </c>
      <c r="K47">
        <f aca="true" t="shared" si="3" ref="K47:K64">IF(G47=4,26001,0)</f>
        <v>0</v>
      </c>
      <c r="L47">
        <f aca="true" t="shared" si="4" ref="L47:L64">IF(G47=5,45031,0)</f>
        <v>0</v>
      </c>
      <c r="M47">
        <f aca="true" t="shared" si="5" ref="M47:M64">IF(G47=6,19816,0)</f>
        <v>0</v>
      </c>
      <c r="N47">
        <f aca="true" t="shared" si="6" ref="N47:N64">IF(G47=7,20446,0)</f>
        <v>0</v>
      </c>
      <c r="O47">
        <f aca="true" t="shared" si="7" ref="O47:O64">IF(G47=8,16971,0)</f>
        <v>0</v>
      </c>
      <c r="P47">
        <f aca="true" t="shared" si="8" ref="P47:P64">IF(G47=9,19896,0)</f>
        <v>0</v>
      </c>
      <c r="Q47">
        <f aca="true" t="shared" si="9" ref="Q47:Q64">IF(G47=10,31551,0)</f>
        <v>0</v>
      </c>
      <c r="R47">
        <f aca="true" t="shared" si="10" ref="R47:R64">IF(G47=11,23630,0)</f>
        <v>0</v>
      </c>
      <c r="S47">
        <f aca="true" t="shared" si="11" ref="S47:S64">IF(G47=12,19228,0)</f>
        <v>0</v>
      </c>
      <c r="T47">
        <f aca="true" t="shared" si="12" ref="T47:T64">IF(G47=13,17380,0)</f>
        <v>0</v>
      </c>
    </row>
    <row r="48" spans="7:20" ht="12.75">
      <c r="G48">
        <v>1</v>
      </c>
      <c r="H48">
        <f t="shared" si="0"/>
        <v>16384</v>
      </c>
      <c r="I48">
        <f t="shared" si="1"/>
        <v>0</v>
      </c>
      <c r="J48">
        <f t="shared" si="2"/>
        <v>0</v>
      </c>
      <c r="K48">
        <f t="shared" si="3"/>
        <v>0</v>
      </c>
      <c r="L48">
        <f t="shared" si="4"/>
        <v>0</v>
      </c>
      <c r="M48">
        <f t="shared" si="5"/>
        <v>0</v>
      </c>
      <c r="N48">
        <f t="shared" si="6"/>
        <v>0</v>
      </c>
      <c r="O48">
        <f t="shared" si="7"/>
        <v>0</v>
      </c>
      <c r="P48">
        <f t="shared" si="8"/>
        <v>0</v>
      </c>
      <c r="Q48">
        <f t="shared" si="9"/>
        <v>0</v>
      </c>
      <c r="R48">
        <f t="shared" si="10"/>
        <v>0</v>
      </c>
      <c r="S48">
        <f t="shared" si="11"/>
        <v>0</v>
      </c>
      <c r="T48">
        <f t="shared" si="12"/>
        <v>0</v>
      </c>
    </row>
    <row r="49" spans="7:20" ht="12.75">
      <c r="G49">
        <v>1</v>
      </c>
      <c r="H49">
        <f t="shared" si="0"/>
        <v>16384</v>
      </c>
      <c r="I49">
        <f t="shared" si="1"/>
        <v>0</v>
      </c>
      <c r="J49">
        <f t="shared" si="2"/>
        <v>0</v>
      </c>
      <c r="K49">
        <f t="shared" si="3"/>
        <v>0</v>
      </c>
      <c r="L49">
        <f t="shared" si="4"/>
        <v>0</v>
      </c>
      <c r="M49">
        <f t="shared" si="5"/>
        <v>0</v>
      </c>
      <c r="N49">
        <f t="shared" si="6"/>
        <v>0</v>
      </c>
      <c r="O49">
        <f t="shared" si="7"/>
        <v>0</v>
      </c>
      <c r="P49">
        <f t="shared" si="8"/>
        <v>0</v>
      </c>
      <c r="Q49">
        <f t="shared" si="9"/>
        <v>0</v>
      </c>
      <c r="R49">
        <f t="shared" si="10"/>
        <v>0</v>
      </c>
      <c r="S49">
        <f t="shared" si="11"/>
        <v>0</v>
      </c>
      <c r="T49">
        <f t="shared" si="12"/>
        <v>0</v>
      </c>
    </row>
    <row r="50" spans="2:20" ht="12.75">
      <c r="B50" s="34">
        <f>I28+I29</f>
        <v>0</v>
      </c>
      <c r="G50">
        <v>1</v>
      </c>
      <c r="H50">
        <f t="shared" si="0"/>
        <v>16384</v>
      </c>
      <c r="I50">
        <f t="shared" si="1"/>
        <v>0</v>
      </c>
      <c r="J50">
        <f t="shared" si="2"/>
        <v>0</v>
      </c>
      <c r="K50">
        <f t="shared" si="3"/>
        <v>0</v>
      </c>
      <c r="L50">
        <f t="shared" si="4"/>
        <v>0</v>
      </c>
      <c r="M50">
        <f t="shared" si="5"/>
        <v>0</v>
      </c>
      <c r="N50">
        <f t="shared" si="6"/>
        <v>0</v>
      </c>
      <c r="O50">
        <f t="shared" si="7"/>
        <v>0</v>
      </c>
      <c r="P50">
        <f t="shared" si="8"/>
        <v>0</v>
      </c>
      <c r="Q50">
        <f t="shared" si="9"/>
        <v>0</v>
      </c>
      <c r="R50">
        <f t="shared" si="10"/>
        <v>0</v>
      </c>
      <c r="S50">
        <f t="shared" si="11"/>
        <v>0</v>
      </c>
      <c r="T50">
        <f t="shared" si="12"/>
        <v>0</v>
      </c>
    </row>
    <row r="52" ht="12.75">
      <c r="E52" t="s">
        <v>34</v>
      </c>
    </row>
    <row r="53" spans="5:20" ht="12.75">
      <c r="E53" t="s">
        <v>58</v>
      </c>
      <c r="G53">
        <v>1</v>
      </c>
      <c r="H53">
        <f t="shared" si="0"/>
        <v>16384</v>
      </c>
      <c r="I53">
        <f t="shared" si="1"/>
        <v>0</v>
      </c>
      <c r="J53">
        <f t="shared" si="2"/>
        <v>0</v>
      </c>
      <c r="K53">
        <f t="shared" si="3"/>
        <v>0</v>
      </c>
      <c r="L53">
        <f t="shared" si="4"/>
        <v>0</v>
      </c>
      <c r="M53">
        <f t="shared" si="5"/>
        <v>0</v>
      </c>
      <c r="N53">
        <f t="shared" si="6"/>
        <v>0</v>
      </c>
      <c r="O53">
        <f t="shared" si="7"/>
        <v>0</v>
      </c>
      <c r="P53">
        <f t="shared" si="8"/>
        <v>0</v>
      </c>
      <c r="Q53">
        <f t="shared" si="9"/>
        <v>0</v>
      </c>
      <c r="R53">
        <f t="shared" si="10"/>
        <v>0</v>
      </c>
      <c r="S53">
        <f t="shared" si="11"/>
        <v>0</v>
      </c>
      <c r="T53">
        <f t="shared" si="12"/>
        <v>0</v>
      </c>
    </row>
    <row r="54" spans="5:20" ht="12.75">
      <c r="E54" t="s">
        <v>35</v>
      </c>
      <c r="G54">
        <v>1</v>
      </c>
      <c r="H54">
        <f t="shared" si="0"/>
        <v>16384</v>
      </c>
      <c r="I54">
        <f t="shared" si="1"/>
        <v>0</v>
      </c>
      <c r="J54">
        <f t="shared" si="2"/>
        <v>0</v>
      </c>
      <c r="K54">
        <f t="shared" si="3"/>
        <v>0</v>
      </c>
      <c r="L54">
        <f t="shared" si="4"/>
        <v>0</v>
      </c>
      <c r="M54">
        <f t="shared" si="5"/>
        <v>0</v>
      </c>
      <c r="N54">
        <f t="shared" si="6"/>
        <v>0</v>
      </c>
      <c r="O54">
        <f t="shared" si="7"/>
        <v>0</v>
      </c>
      <c r="P54">
        <f t="shared" si="8"/>
        <v>0</v>
      </c>
      <c r="Q54">
        <f t="shared" si="9"/>
        <v>0</v>
      </c>
      <c r="R54">
        <f t="shared" si="10"/>
        <v>0</v>
      </c>
      <c r="S54">
        <f t="shared" si="11"/>
        <v>0</v>
      </c>
      <c r="T54">
        <f t="shared" si="12"/>
        <v>0</v>
      </c>
    </row>
    <row r="55" spans="5:20" ht="12.75">
      <c r="E55" t="s">
        <v>36</v>
      </c>
      <c r="G55">
        <v>1</v>
      </c>
      <c r="H55">
        <f t="shared" si="0"/>
        <v>16384</v>
      </c>
      <c r="I55">
        <f t="shared" si="1"/>
        <v>0</v>
      </c>
      <c r="J55">
        <f t="shared" si="2"/>
        <v>0</v>
      </c>
      <c r="K55">
        <f t="shared" si="3"/>
        <v>0</v>
      </c>
      <c r="L55">
        <f t="shared" si="4"/>
        <v>0</v>
      </c>
      <c r="M55">
        <f t="shared" si="5"/>
        <v>0</v>
      </c>
      <c r="N55">
        <f t="shared" si="6"/>
        <v>0</v>
      </c>
      <c r="O55">
        <f t="shared" si="7"/>
        <v>0</v>
      </c>
      <c r="P55">
        <f t="shared" si="8"/>
        <v>0</v>
      </c>
      <c r="Q55">
        <f t="shared" si="9"/>
        <v>0</v>
      </c>
      <c r="R55">
        <f t="shared" si="10"/>
        <v>0</v>
      </c>
      <c r="S55">
        <f t="shared" si="11"/>
        <v>0</v>
      </c>
      <c r="T55">
        <f t="shared" si="12"/>
        <v>0</v>
      </c>
    </row>
    <row r="56" spans="5:20" ht="12.75">
      <c r="E56" t="s">
        <v>39</v>
      </c>
      <c r="G56">
        <v>1</v>
      </c>
      <c r="H56">
        <f t="shared" si="0"/>
        <v>16384</v>
      </c>
      <c r="I56">
        <f t="shared" si="1"/>
        <v>0</v>
      </c>
      <c r="J56">
        <f t="shared" si="2"/>
        <v>0</v>
      </c>
      <c r="K56">
        <f t="shared" si="3"/>
        <v>0</v>
      </c>
      <c r="L56">
        <f t="shared" si="4"/>
        <v>0</v>
      </c>
      <c r="M56">
        <f t="shared" si="5"/>
        <v>0</v>
      </c>
      <c r="N56">
        <f t="shared" si="6"/>
        <v>0</v>
      </c>
      <c r="O56">
        <f t="shared" si="7"/>
        <v>0</v>
      </c>
      <c r="P56">
        <f t="shared" si="8"/>
        <v>0</v>
      </c>
      <c r="Q56">
        <f t="shared" si="9"/>
        <v>0</v>
      </c>
      <c r="R56">
        <f t="shared" si="10"/>
        <v>0</v>
      </c>
      <c r="S56">
        <f t="shared" si="11"/>
        <v>0</v>
      </c>
      <c r="T56">
        <f t="shared" si="12"/>
        <v>0</v>
      </c>
    </row>
    <row r="57" spans="5:20" ht="12.75">
      <c r="E57" t="s">
        <v>59</v>
      </c>
      <c r="G57">
        <v>1</v>
      </c>
      <c r="H57">
        <f t="shared" si="0"/>
        <v>16384</v>
      </c>
      <c r="I57">
        <f t="shared" si="1"/>
        <v>0</v>
      </c>
      <c r="J57">
        <f t="shared" si="2"/>
        <v>0</v>
      </c>
      <c r="K57">
        <f t="shared" si="3"/>
        <v>0</v>
      </c>
      <c r="L57">
        <f t="shared" si="4"/>
        <v>0</v>
      </c>
      <c r="M57">
        <f t="shared" si="5"/>
        <v>0</v>
      </c>
      <c r="N57">
        <f t="shared" si="6"/>
        <v>0</v>
      </c>
      <c r="O57">
        <f t="shared" si="7"/>
        <v>0</v>
      </c>
      <c r="P57">
        <f t="shared" si="8"/>
        <v>0</v>
      </c>
      <c r="Q57">
        <f t="shared" si="9"/>
        <v>0</v>
      </c>
      <c r="R57">
        <f t="shared" si="10"/>
        <v>0</v>
      </c>
      <c r="S57">
        <f t="shared" si="11"/>
        <v>0</v>
      </c>
      <c r="T57">
        <f t="shared" si="12"/>
        <v>0</v>
      </c>
    </row>
    <row r="58" ht="12.75">
      <c r="E58" t="s">
        <v>17</v>
      </c>
    </row>
    <row r="59" ht="12.75">
      <c r="E59" t="s">
        <v>16</v>
      </c>
    </row>
    <row r="60" spans="5:20" ht="12.75">
      <c r="E60" t="s">
        <v>67</v>
      </c>
      <c r="G60">
        <v>1</v>
      </c>
      <c r="H60">
        <f t="shared" si="0"/>
        <v>16384</v>
      </c>
      <c r="I60">
        <f t="shared" si="1"/>
        <v>0</v>
      </c>
      <c r="J60">
        <f t="shared" si="2"/>
        <v>0</v>
      </c>
      <c r="K60">
        <f t="shared" si="3"/>
        <v>0</v>
      </c>
      <c r="L60">
        <f t="shared" si="4"/>
        <v>0</v>
      </c>
      <c r="M60">
        <f t="shared" si="5"/>
        <v>0</v>
      </c>
      <c r="N60">
        <f t="shared" si="6"/>
        <v>0</v>
      </c>
      <c r="O60">
        <f t="shared" si="7"/>
        <v>0</v>
      </c>
      <c r="P60">
        <f t="shared" si="8"/>
        <v>0</v>
      </c>
      <c r="Q60">
        <f t="shared" si="9"/>
        <v>0</v>
      </c>
      <c r="R60">
        <f t="shared" si="10"/>
        <v>0</v>
      </c>
      <c r="S60">
        <f t="shared" si="11"/>
        <v>0</v>
      </c>
      <c r="T60">
        <f t="shared" si="12"/>
        <v>0</v>
      </c>
    </row>
    <row r="61" spans="5:20" ht="12.75">
      <c r="E61" t="s">
        <v>37</v>
      </c>
      <c r="G61">
        <v>1</v>
      </c>
      <c r="H61">
        <f t="shared" si="0"/>
        <v>16384</v>
      </c>
      <c r="I61">
        <f t="shared" si="1"/>
        <v>0</v>
      </c>
      <c r="J61">
        <f t="shared" si="2"/>
        <v>0</v>
      </c>
      <c r="K61">
        <f t="shared" si="3"/>
        <v>0</v>
      </c>
      <c r="L61">
        <f t="shared" si="4"/>
        <v>0</v>
      </c>
      <c r="M61">
        <f t="shared" si="5"/>
        <v>0</v>
      </c>
      <c r="N61">
        <f t="shared" si="6"/>
        <v>0</v>
      </c>
      <c r="O61">
        <f t="shared" si="7"/>
        <v>0</v>
      </c>
      <c r="P61">
        <f t="shared" si="8"/>
        <v>0</v>
      </c>
      <c r="Q61">
        <f t="shared" si="9"/>
        <v>0</v>
      </c>
      <c r="R61">
        <f t="shared" si="10"/>
        <v>0</v>
      </c>
      <c r="S61">
        <f t="shared" si="11"/>
        <v>0</v>
      </c>
      <c r="T61">
        <f t="shared" si="12"/>
        <v>0</v>
      </c>
    </row>
    <row r="62" spans="5:20" ht="12.75">
      <c r="E62" t="s">
        <v>70</v>
      </c>
      <c r="G62">
        <v>1</v>
      </c>
      <c r="H62">
        <f t="shared" si="0"/>
        <v>16384</v>
      </c>
      <c r="I62">
        <f t="shared" si="1"/>
        <v>0</v>
      </c>
      <c r="J62">
        <f t="shared" si="2"/>
        <v>0</v>
      </c>
      <c r="K62">
        <f t="shared" si="3"/>
        <v>0</v>
      </c>
      <c r="L62">
        <f t="shared" si="4"/>
        <v>0</v>
      </c>
      <c r="M62">
        <f t="shared" si="5"/>
        <v>0</v>
      </c>
      <c r="N62">
        <f t="shared" si="6"/>
        <v>0</v>
      </c>
      <c r="O62">
        <f t="shared" si="7"/>
        <v>0</v>
      </c>
      <c r="P62">
        <f t="shared" si="8"/>
        <v>0</v>
      </c>
      <c r="Q62">
        <f t="shared" si="9"/>
        <v>0</v>
      </c>
      <c r="R62">
        <f t="shared" si="10"/>
        <v>0</v>
      </c>
      <c r="S62">
        <f t="shared" si="11"/>
        <v>0</v>
      </c>
      <c r="T62">
        <f t="shared" si="12"/>
        <v>0</v>
      </c>
    </row>
    <row r="63" spans="5:20" ht="12.75">
      <c r="E63" t="s">
        <v>71</v>
      </c>
      <c r="G63">
        <v>1</v>
      </c>
      <c r="H63">
        <f t="shared" si="0"/>
        <v>16384</v>
      </c>
      <c r="I63">
        <f t="shared" si="1"/>
        <v>0</v>
      </c>
      <c r="J63">
        <f t="shared" si="2"/>
        <v>0</v>
      </c>
      <c r="K63">
        <f t="shared" si="3"/>
        <v>0</v>
      </c>
      <c r="L63">
        <f t="shared" si="4"/>
        <v>0</v>
      </c>
      <c r="M63">
        <f t="shared" si="5"/>
        <v>0</v>
      </c>
      <c r="N63">
        <f t="shared" si="6"/>
        <v>0</v>
      </c>
      <c r="O63">
        <f t="shared" si="7"/>
        <v>0</v>
      </c>
      <c r="P63">
        <f t="shared" si="8"/>
        <v>0</v>
      </c>
      <c r="Q63">
        <f t="shared" si="9"/>
        <v>0</v>
      </c>
      <c r="R63">
        <f t="shared" si="10"/>
        <v>0</v>
      </c>
      <c r="S63">
        <f t="shared" si="11"/>
        <v>0</v>
      </c>
      <c r="T63">
        <f t="shared" si="12"/>
        <v>0</v>
      </c>
    </row>
    <row r="64" spans="5:20" ht="12.75">
      <c r="E64" t="s">
        <v>38</v>
      </c>
      <c r="G64">
        <v>1</v>
      </c>
      <c r="H64">
        <f t="shared" si="0"/>
        <v>16384</v>
      </c>
      <c r="I64">
        <f t="shared" si="1"/>
        <v>0</v>
      </c>
      <c r="J64">
        <f t="shared" si="2"/>
        <v>0</v>
      </c>
      <c r="K64">
        <f t="shared" si="3"/>
        <v>0</v>
      </c>
      <c r="L64">
        <f t="shared" si="4"/>
        <v>0</v>
      </c>
      <c r="M64">
        <f t="shared" si="5"/>
        <v>0</v>
      </c>
      <c r="N64">
        <f t="shared" si="6"/>
        <v>0</v>
      </c>
      <c r="O64">
        <f t="shared" si="7"/>
        <v>0</v>
      </c>
      <c r="P64">
        <f t="shared" si="8"/>
        <v>0</v>
      </c>
      <c r="Q64">
        <f t="shared" si="9"/>
        <v>0</v>
      </c>
      <c r="R64">
        <f t="shared" si="10"/>
        <v>0</v>
      </c>
      <c r="S64">
        <f t="shared" si="11"/>
        <v>0</v>
      </c>
      <c r="T64">
        <f t="shared" si="12"/>
        <v>0</v>
      </c>
    </row>
  </sheetData>
  <sheetProtection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L52"/>
  <sheetViews>
    <sheetView showGridLines="0" zoomScalePageLayoutView="0" workbookViewId="0" topLeftCell="B1">
      <selection activeCell="Q15" sqref="Q15"/>
    </sheetView>
  </sheetViews>
  <sheetFormatPr defaultColWidth="9.140625" defaultRowHeight="12.75"/>
  <cols>
    <col min="1" max="1" width="4.00390625" style="0" customWidth="1"/>
    <col min="2" max="2" width="7.28125" style="0" customWidth="1"/>
    <col min="3" max="3" width="17.8515625" style="0" customWidth="1"/>
    <col min="4" max="4" width="19.140625" style="0" customWidth="1"/>
    <col min="5" max="5" width="7.57421875" style="0" customWidth="1"/>
    <col min="6" max="6" width="7.28125" style="0" customWidth="1"/>
    <col min="7" max="7" width="12.28125" style="0" customWidth="1"/>
    <col min="8" max="8" width="16.28125" style="0" customWidth="1"/>
    <col min="9" max="9" width="9.140625" style="0" customWidth="1"/>
    <col min="10" max="10" width="7.57421875" style="0" customWidth="1"/>
    <col min="11" max="11" width="10.140625" style="0" customWidth="1"/>
    <col min="12" max="12" width="17.140625" style="0" customWidth="1"/>
  </cols>
  <sheetData>
    <row r="1" ht="13.5" customHeight="1"/>
    <row r="2" spans="3:12" ht="15">
      <c r="C2" s="18" t="s">
        <v>27</v>
      </c>
      <c r="D2" s="40"/>
      <c r="G2" s="18" t="s">
        <v>28</v>
      </c>
      <c r="H2" s="40"/>
      <c r="K2" s="18" t="s">
        <v>29</v>
      </c>
      <c r="L2" s="40"/>
    </row>
    <row r="3" spans="3:11" ht="8.25" customHeight="1">
      <c r="C3" s="18"/>
      <c r="G3" s="18"/>
      <c r="K3" s="18"/>
    </row>
    <row r="4" spans="3:12" ht="12.75">
      <c r="C4" s="1" t="s">
        <v>3</v>
      </c>
      <c r="D4" s="32"/>
      <c r="G4" s="1" t="s">
        <v>3</v>
      </c>
      <c r="H4" s="32"/>
      <c r="K4" s="1" t="s">
        <v>3</v>
      </c>
      <c r="L4" s="32"/>
    </row>
    <row r="5" spans="4:12" ht="10.5" customHeight="1">
      <c r="D5" s="3"/>
      <c r="H5" s="3"/>
      <c r="L5" s="3"/>
    </row>
    <row r="6" spans="3:12" ht="12.75">
      <c r="C6" s="1" t="s">
        <v>4</v>
      </c>
      <c r="D6" s="32"/>
      <c r="G6" s="1" t="s">
        <v>4</v>
      </c>
      <c r="H6" s="32"/>
      <c r="K6" s="1" t="s">
        <v>4</v>
      </c>
      <c r="L6" s="32"/>
    </row>
    <row r="7" spans="4:12" ht="9" customHeight="1">
      <c r="D7" s="3"/>
      <c r="H7" s="3"/>
      <c r="L7" s="3"/>
    </row>
    <row r="8" spans="3:12" ht="12.75">
      <c r="C8" s="1" t="s">
        <v>5</v>
      </c>
      <c r="D8" s="32"/>
      <c r="G8" s="1" t="s">
        <v>5</v>
      </c>
      <c r="H8" s="32"/>
      <c r="K8" s="1" t="s">
        <v>5</v>
      </c>
      <c r="L8" s="32"/>
    </row>
    <row r="9" spans="3:12" ht="10.5" customHeight="1">
      <c r="C9" s="1"/>
      <c r="D9" s="50"/>
      <c r="G9" s="1"/>
      <c r="H9" s="50"/>
      <c r="K9" s="1"/>
      <c r="L9" s="50"/>
    </row>
    <row r="10" spans="3:12" ht="12.75">
      <c r="C10" s="1" t="s">
        <v>49</v>
      </c>
      <c r="D10" s="32"/>
      <c r="G10" s="51" t="s">
        <v>49</v>
      </c>
      <c r="H10" s="32"/>
      <c r="K10" s="1" t="s">
        <v>49</v>
      </c>
      <c r="L10" s="32"/>
    </row>
    <row r="11" spans="4:12" ht="12" customHeight="1">
      <c r="D11" s="3"/>
      <c r="H11" s="3"/>
      <c r="L11" s="3"/>
    </row>
    <row r="12" spans="3:12" ht="12.75">
      <c r="C12" s="1" t="s">
        <v>6</v>
      </c>
      <c r="D12" s="32"/>
      <c r="G12" s="1" t="s">
        <v>6</v>
      </c>
      <c r="H12" s="32"/>
      <c r="K12" s="1" t="s">
        <v>6</v>
      </c>
      <c r="L12" s="32"/>
    </row>
    <row r="13" spans="4:12" ht="12.75">
      <c r="D13" s="3"/>
      <c r="H13" s="3"/>
      <c r="L13" s="3"/>
    </row>
    <row r="14" spans="3:12" ht="12.75">
      <c r="C14" s="1" t="s">
        <v>56</v>
      </c>
      <c r="D14" s="50">
        <f>SUM(D4:D12)</f>
        <v>0</v>
      </c>
      <c r="G14" s="1" t="s">
        <v>56</v>
      </c>
      <c r="H14" s="50">
        <f>SUM(H4:H12)</f>
        <v>0</v>
      </c>
      <c r="K14" s="1" t="s">
        <v>56</v>
      </c>
      <c r="L14" s="50">
        <f>SUM(L4:L12)</f>
        <v>0</v>
      </c>
    </row>
    <row r="15" spans="3:12" ht="9.75" customHeight="1">
      <c r="C15" s="1"/>
      <c r="D15" s="19"/>
      <c r="G15" s="1"/>
      <c r="H15" s="19"/>
      <c r="K15" s="1"/>
      <c r="L15" s="19"/>
    </row>
    <row r="16" ht="12.75">
      <c r="B16" s="20" t="s">
        <v>30</v>
      </c>
    </row>
    <row r="24" ht="24.75" customHeight="1"/>
    <row r="25" ht="12.75">
      <c r="B25" s="20" t="s">
        <v>31</v>
      </c>
    </row>
    <row r="43" spans="4:11" ht="12.75">
      <c r="D43" t="b">
        <v>0</v>
      </c>
      <c r="G43" t="b">
        <v>0</v>
      </c>
      <c r="K43" t="b">
        <v>0</v>
      </c>
    </row>
    <row r="44" spans="4:11" ht="12.75">
      <c r="D44" t="b">
        <v>0</v>
      </c>
      <c r="G44" t="b">
        <v>0</v>
      </c>
      <c r="K44" t="b">
        <v>0</v>
      </c>
    </row>
    <row r="45" spans="4:11" ht="12.75">
      <c r="D45" t="b">
        <v>0</v>
      </c>
      <c r="G45" t="b">
        <v>0</v>
      </c>
      <c r="K45" t="b">
        <v>0</v>
      </c>
    </row>
    <row r="46" spans="4:11" ht="12.75">
      <c r="D46" t="b">
        <v>0</v>
      </c>
      <c r="G46" t="b">
        <v>0</v>
      </c>
      <c r="K46" t="b">
        <v>0</v>
      </c>
    </row>
    <row r="47" spans="4:11" ht="12.75">
      <c r="D47" t="b">
        <v>1</v>
      </c>
      <c r="G47" t="b">
        <v>1</v>
      </c>
      <c r="K47" t="b">
        <v>1</v>
      </c>
    </row>
    <row r="49" spans="4:11" ht="12.75">
      <c r="D49" t="b">
        <v>0</v>
      </c>
      <c r="G49" t="b">
        <v>0</v>
      </c>
      <c r="K49" t="b">
        <v>0</v>
      </c>
    </row>
    <row r="50" spans="4:11" ht="12.75">
      <c r="D50" t="b">
        <v>0</v>
      </c>
      <c r="G50" t="b">
        <v>0</v>
      </c>
      <c r="K50" t="b">
        <v>0</v>
      </c>
    </row>
    <row r="51" spans="4:11" ht="12.75">
      <c r="D51" t="b">
        <v>0</v>
      </c>
      <c r="G51" t="b">
        <v>0</v>
      </c>
      <c r="K51" t="b">
        <v>0</v>
      </c>
    </row>
    <row r="52" spans="4:11" ht="12.75">
      <c r="D52" t="b">
        <v>1</v>
      </c>
      <c r="G52" t="b">
        <v>1</v>
      </c>
      <c r="K52" t="b">
        <v>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M44"/>
  <sheetViews>
    <sheetView showGridLines="0" zoomScalePageLayoutView="0" workbookViewId="0" topLeftCell="A1">
      <selection activeCell="M8" sqref="M8"/>
    </sheetView>
  </sheetViews>
  <sheetFormatPr defaultColWidth="9.140625" defaultRowHeight="12.75"/>
  <cols>
    <col min="1" max="1" width="2.421875" style="0" customWidth="1"/>
    <col min="2" max="2" width="10.140625" style="0" customWidth="1"/>
    <col min="4" max="4" width="12.28125" style="0" customWidth="1"/>
    <col min="5" max="5" width="13.57421875" style="0" customWidth="1"/>
    <col min="6" max="6" width="2.00390625" style="0" customWidth="1"/>
    <col min="7" max="7" width="10.57421875" style="0" customWidth="1"/>
    <col min="8" max="8" width="20.8515625" style="0" customWidth="1"/>
    <col min="9" max="9" width="12.57421875" style="0" customWidth="1"/>
    <col min="10" max="10" width="1.7109375" style="0" customWidth="1"/>
    <col min="11" max="11" width="10.421875" style="0" customWidth="1"/>
    <col min="12" max="12" width="20.8515625" style="0" customWidth="1"/>
    <col min="13" max="13" width="12.00390625" style="0" customWidth="1"/>
  </cols>
  <sheetData>
    <row r="1" ht="24" customHeight="1"/>
    <row r="2" ht="24.75" customHeight="1">
      <c r="B2" s="21" t="s">
        <v>8</v>
      </c>
    </row>
    <row r="3" ht="19.5" customHeight="1"/>
    <row r="4" spans="2:13" ht="15">
      <c r="B4" s="16" t="s">
        <v>0</v>
      </c>
      <c r="C4" s="37">
        <f>'Input Solutions'!D2</f>
        <v>0</v>
      </c>
      <c r="D4" s="8"/>
      <c r="E4" s="9"/>
      <c r="G4" s="16" t="s">
        <v>1</v>
      </c>
      <c r="H4" s="38">
        <f>'Input Solutions'!H2</f>
        <v>0</v>
      </c>
      <c r="I4" s="9"/>
      <c r="K4" s="16" t="s">
        <v>2</v>
      </c>
      <c r="L4" s="37">
        <f>'Input Solutions'!L2</f>
        <v>0</v>
      </c>
      <c r="M4" s="9"/>
    </row>
    <row r="5" spans="2:13" ht="12.75">
      <c r="B5" s="10"/>
      <c r="C5" s="5"/>
      <c r="D5" s="11" t="s">
        <v>9</v>
      </c>
      <c r="E5" s="12">
        <f>IF('Input Solutions'!D43=TRUE,70%,IF('Input Solutions'!D44=TRUE,40%,IF('Input Solutions'!D45=TRUE,15%,IF('Input Solutions'!D46=TRUE,10%,IF('Input Solutions'!D47=TRUE,0%,0)))))</f>
        <v>0</v>
      </c>
      <c r="G5" s="10"/>
      <c r="H5" s="11" t="s">
        <v>9</v>
      </c>
      <c r="I5" s="12">
        <f>IF('Input Solutions'!G43=TRUE,70%,IF('Input Solutions'!G44=TRUE,40%,IF('Input Solutions'!G45=TRUE,15%,IF('Input Solutions'!G46=TRUE,10%,IF('Input Solutions'!G47=TRUE,0%,0)))))</f>
        <v>0</v>
      </c>
      <c r="K5" s="10"/>
      <c r="L5" s="11" t="s">
        <v>9</v>
      </c>
      <c r="M5" s="12">
        <f>IF('Input Solutions'!K43=TRUE,70%,IF('Input Solutions'!K44=TRUE,40%,IF('Input Solutions'!K45=TRUE,15%,IF('Input Solutions'!K46=TRUE,10%,IF('Input Solutions'!K47=TRUE,0%,0)))))</f>
        <v>0</v>
      </c>
    </row>
    <row r="6" spans="2:13" ht="12.75">
      <c r="B6" s="10"/>
      <c r="C6" s="5"/>
      <c r="D6" s="11" t="s">
        <v>10</v>
      </c>
      <c r="E6" s="28">
        <f>IF('Input Solutions'!D43=TRUE,0.7*'Input Workers'' Comp'!I28,IF('Input Solutions'!D44=TRUE,0.4*'Input Workers'' Comp'!I28,IF('Input Solutions'!D45=TRUE,0.2*'Input Workers'' Comp'!I28,IF('Input Solutions'!D46=TRUE,0.1*'Input Workers'' Comp'!I28,IF('Input Solutions'!D47=TRUE,0*'Input Workers'' Comp'!I28,0)))))</f>
        <v>0</v>
      </c>
      <c r="G6" s="10"/>
      <c r="H6" s="11" t="s">
        <v>10</v>
      </c>
      <c r="I6" s="28">
        <f>IF('Input Solutions'!G43=TRUE,0.7*'Input Workers'' Comp'!$I$28,IF('Input Solutions'!G44=TRUE,0.4*'Input Workers'' Comp'!$I$28,IF('Input Solutions'!G45=TRUE,0.2*'Input Workers'' Comp'!$I$28,IF('Input Solutions'!G46=TRUE,0.1*'Input Workers'' Comp'!$I$28,IF('Input Solutions'!G47=TRUE,0*'Input Workers'' Comp'!$I$28,0)))))</f>
        <v>0</v>
      </c>
      <c r="K6" s="10"/>
      <c r="L6" s="11" t="s">
        <v>10</v>
      </c>
      <c r="M6" s="28">
        <f>IF('Input Solutions'!K43=TRUE,0.7*'Input Workers'' Comp'!$I$28,IF('Input Solutions'!K44=TRUE,0.4*'Input Workers'' Comp'!$I$28,IF('Input Solutions'!K45=TRUE,0.2*'Input Workers'' Comp'!$I$28,IF('Input Solutions'!K46=TRUE,0.1*'Input Workers'' Comp'!$I$28,IF('Input Solutions'!K47=TRUE,0*'Input Workers'' Comp'!$I$28,0)))))</f>
        <v>0</v>
      </c>
    </row>
    <row r="7" spans="2:13" ht="12.75">
      <c r="B7" s="10"/>
      <c r="C7" s="5"/>
      <c r="D7" s="11" t="s">
        <v>25</v>
      </c>
      <c r="E7" s="30">
        <f>IF('Input Solutions'!D43=TRUE,0.7*'Input Workers'' Comp'!$I$29,IF('Input Solutions'!D44=TRUE,0.4*'Input Workers'' Comp'!$I$29,IF('Input Solutions'!D45=TRUE,0.2*'Input Workers'' Comp'!$I$29,IF('Input Solutions'!D46=TRUE,0.1*'Input Workers'' Comp'!$I$29,IF('Input Solutions'!D47=TRUE,0*'Input Workers'' Comp'!$I$29,0)))))</f>
        <v>0</v>
      </c>
      <c r="G7" s="10"/>
      <c r="H7" s="11" t="s">
        <v>25</v>
      </c>
      <c r="I7" s="30">
        <f>IF('Input Solutions'!G43=TRUE,0.7*'Input Workers'' Comp'!$I$29,IF('Input Solutions'!G44=TRUE,0.4*'Input Workers'' Comp'!$I$29,IF('Input Solutions'!G45=TRUE,0.2*'Input Workers'' Comp'!$I$29,IF('Input Solutions'!G46=TRUE,0.1*'Input Workers'' Comp'!$I$29,IF('Input Solutions'!G47=TRUE,0*'Input Workers'' Comp'!$I$29,0)))))</f>
        <v>0</v>
      </c>
      <c r="K7" s="10"/>
      <c r="L7" s="11" t="s">
        <v>25</v>
      </c>
      <c r="M7" s="30">
        <f>IF('Input Solutions'!K43=TRUE,0.7*'Input Workers'' Comp'!$I$29,IF('Input Solutions'!K44=TRUE,0.4*'Input Workers'' Comp'!$I$29,IF('Input Solutions'!K45=TRUE,0.2*'Input Workers'' Comp'!$I$29,IF('Input Solutions'!K46=TRUE,0.1*'Input Workers'' Comp'!$I$29,IF('Input Solutions'!K47=TRUE,0*'Input Workers'' Comp'!$I$29,0)))))</f>
        <v>0</v>
      </c>
    </row>
    <row r="8" spans="2:13" ht="12.75">
      <c r="B8" s="10"/>
      <c r="C8" s="11"/>
      <c r="D8" s="11" t="s">
        <v>11</v>
      </c>
      <c r="E8" s="59">
        <f>IF('Input Solutions'!D49=TRUE,0.1,IF('Input Solutions'!D50=TRUE,0.05,IF('Input Solutions'!D51=TRUE,0.025,IF('Input Solutions'!D52=TRUE,0,0))))</f>
        <v>0</v>
      </c>
      <c r="G8" s="10"/>
      <c r="H8" s="11" t="s">
        <v>11</v>
      </c>
      <c r="I8" s="59">
        <f>IF('Input Solutions'!G49=TRUE,0.1,IF('Input Solutions'!G50=TRUE,0.05,IF('Input Solutions'!G51=TRUE,0.025,IF('Input Solutions'!G52=TRUE,0,0))))</f>
        <v>0</v>
      </c>
      <c r="K8" s="10"/>
      <c r="L8" s="11" t="s">
        <v>11</v>
      </c>
      <c r="M8" s="59">
        <f>IF('Input Solutions'!K49=TRUE,0.1,IF('Input Solutions'!K50=TRUE,0.05,IF('Input Solutions'!K51=TRUE,0.025,IF('Input Solutions'!K52=TRUE,0,0))))</f>
        <v>0</v>
      </c>
    </row>
    <row r="9" spans="2:13" ht="12.75">
      <c r="B9" s="10"/>
      <c r="C9" s="11"/>
      <c r="D9" s="60" t="s">
        <v>57</v>
      </c>
      <c r="E9" s="31">
        <f>E8*'Input Workers'' Comp'!$G$2*2000*0.85*'Input Workers'' Comp'!$G$3</f>
        <v>0</v>
      </c>
      <c r="G9" s="10"/>
      <c r="H9" s="60" t="s">
        <v>57</v>
      </c>
      <c r="I9" s="31">
        <f>I8*'Input Workers'' Comp'!$G$2*2000*0.85*'Input Workers'' Comp'!$G$3</f>
        <v>0</v>
      </c>
      <c r="K9" s="10"/>
      <c r="L9" s="60" t="s">
        <v>57</v>
      </c>
      <c r="M9" s="31">
        <f>M8*'Input Workers'' Comp'!$G$2*2000*0.85*'Input Workers'' Comp'!$G$3</f>
        <v>0</v>
      </c>
    </row>
    <row r="10" spans="2:13" ht="12.75">
      <c r="B10" s="10"/>
      <c r="C10" s="11"/>
      <c r="D10" s="11" t="s">
        <v>18</v>
      </c>
      <c r="E10" s="58"/>
      <c r="G10" s="10"/>
      <c r="H10" s="11" t="s">
        <v>18</v>
      </c>
      <c r="I10" s="58"/>
      <c r="K10" s="10"/>
      <c r="L10" s="11" t="s">
        <v>18</v>
      </c>
      <c r="M10" s="58"/>
    </row>
    <row r="11" spans="2:13" ht="12.75">
      <c r="B11" s="10"/>
      <c r="C11" s="11"/>
      <c r="D11" s="11"/>
      <c r="E11" s="14"/>
      <c r="G11" s="10"/>
      <c r="H11" s="11"/>
      <c r="I11" s="14"/>
      <c r="K11" s="10"/>
      <c r="L11" s="11"/>
      <c r="M11" s="14"/>
    </row>
    <row r="12" spans="2:13" ht="12.75">
      <c r="B12" s="10"/>
      <c r="C12" s="11"/>
      <c r="D12" s="11" t="s">
        <v>20</v>
      </c>
      <c r="E12" s="28">
        <f>SUM(E6:E10)</f>
        <v>0</v>
      </c>
      <c r="G12" s="10"/>
      <c r="H12" s="11" t="s">
        <v>20</v>
      </c>
      <c r="I12" s="28">
        <f>SUM(I6:I10)</f>
        <v>0</v>
      </c>
      <c r="K12" s="10"/>
      <c r="L12" s="11" t="s">
        <v>20</v>
      </c>
      <c r="M12" s="28">
        <f>SUM(M6:M10)</f>
        <v>0</v>
      </c>
    </row>
    <row r="13" spans="2:13" ht="12.75">
      <c r="B13" s="10"/>
      <c r="C13" s="5"/>
      <c r="D13" s="51" t="s">
        <v>51</v>
      </c>
      <c r="E13" s="29">
        <f>E12*3</f>
        <v>0</v>
      </c>
      <c r="G13" s="10"/>
      <c r="H13" s="51" t="s">
        <v>51</v>
      </c>
      <c r="I13" s="29">
        <f>I12*3</f>
        <v>0</v>
      </c>
      <c r="K13" s="10"/>
      <c r="L13" s="51" t="s">
        <v>51</v>
      </c>
      <c r="M13" s="29">
        <f>M12*3</f>
        <v>0</v>
      </c>
    </row>
    <row r="14" spans="2:13" ht="12.75">
      <c r="B14" s="15"/>
      <c r="C14" s="52"/>
      <c r="D14" s="53" t="s">
        <v>50</v>
      </c>
      <c r="E14" s="54">
        <f>E12*5</f>
        <v>0</v>
      </c>
      <c r="G14" s="15"/>
      <c r="H14" s="53" t="s">
        <v>50</v>
      </c>
      <c r="I14" s="54">
        <f>I12*5</f>
        <v>0</v>
      </c>
      <c r="K14" s="15"/>
      <c r="L14" s="53" t="s">
        <v>50</v>
      </c>
      <c r="M14" s="54">
        <f>M12*5</f>
        <v>0</v>
      </c>
    </row>
    <row r="17" ht="12.75">
      <c r="E17" s="55"/>
    </row>
    <row r="44" spans="5:13" ht="12.75">
      <c r="E44" s="34">
        <f>E6+E7</f>
        <v>0</v>
      </c>
      <c r="I44" s="34">
        <f>I6+I7</f>
        <v>0</v>
      </c>
      <c r="M44" s="34">
        <f>M6+M7</f>
        <v>0</v>
      </c>
    </row>
  </sheetData>
  <sheetProtection/>
  <conditionalFormatting sqref="C4 H4 L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J57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4" max="4" width="10.7109375" style="0" customWidth="1"/>
    <col min="5" max="5" width="12.7109375" style="0" customWidth="1"/>
    <col min="6" max="6" width="14.57421875" style="0" customWidth="1"/>
    <col min="7" max="7" width="13.57421875" style="0" customWidth="1"/>
    <col min="8" max="8" width="18.00390625" style="0" customWidth="1"/>
    <col min="9" max="9" width="14.421875" style="0" customWidth="1"/>
    <col min="10" max="10" width="14.00390625" style="0" customWidth="1"/>
  </cols>
  <sheetData>
    <row r="2" ht="15">
      <c r="B2" s="21" t="s">
        <v>33</v>
      </c>
    </row>
    <row r="3" ht="8.25" customHeight="1"/>
    <row r="4" spans="5:10" ht="15">
      <c r="E4" s="16" t="s">
        <v>0</v>
      </c>
      <c r="F4" s="39">
        <f>'Input Solutions'!D2</f>
        <v>0</v>
      </c>
      <c r="G4" s="16" t="s">
        <v>1</v>
      </c>
      <c r="H4" s="39">
        <f>'Input Solutions'!H2</f>
        <v>0</v>
      </c>
      <c r="I4" s="16" t="s">
        <v>2</v>
      </c>
      <c r="J4" s="39">
        <f>'Input Solutions'!L2</f>
        <v>0</v>
      </c>
    </row>
    <row r="5" spans="5:10" ht="9" customHeight="1">
      <c r="E5" s="10"/>
      <c r="F5" s="14"/>
      <c r="G5" s="10"/>
      <c r="H5" s="14"/>
      <c r="I5" s="10"/>
      <c r="J5" s="14"/>
    </row>
    <row r="6" spans="4:10" ht="13.5">
      <c r="D6" s="41" t="s">
        <v>55</v>
      </c>
      <c r="E6" s="42">
        <f>'Input Solutions'!D14</f>
        <v>0</v>
      </c>
      <c r="F6" s="13"/>
      <c r="G6" s="42">
        <f>'Input Solutions'!H14</f>
        <v>0</v>
      </c>
      <c r="H6" s="13"/>
      <c r="I6" s="42">
        <f>'Input Solutions'!L14</f>
        <v>0</v>
      </c>
      <c r="J6" s="44"/>
    </row>
    <row r="7" spans="4:10" ht="8.25" customHeight="1">
      <c r="D7" s="41"/>
      <c r="E7" s="42"/>
      <c r="F7" s="13"/>
      <c r="G7" s="42"/>
      <c r="H7" s="13"/>
      <c r="I7" s="42"/>
      <c r="J7" s="44"/>
    </row>
    <row r="8" spans="4:10" ht="13.5">
      <c r="D8" s="41" t="s">
        <v>54</v>
      </c>
      <c r="E8" s="42">
        <f>'Input Solutions'!D10</f>
        <v>0</v>
      </c>
      <c r="F8" s="13"/>
      <c r="G8" s="42">
        <f>'Input Solutions'!H10</f>
        <v>0</v>
      </c>
      <c r="H8" s="13"/>
      <c r="I8" s="42">
        <f>'Input Solutions'!L10</f>
        <v>0</v>
      </c>
      <c r="J8" s="44"/>
    </row>
    <row r="9" spans="4:10" ht="10.5" customHeight="1">
      <c r="D9" s="1"/>
      <c r="E9" s="17"/>
      <c r="F9" s="13"/>
      <c r="G9" s="17"/>
      <c r="H9" s="13"/>
      <c r="I9" s="46"/>
      <c r="J9" s="44"/>
    </row>
    <row r="10" spans="4:10" ht="13.5">
      <c r="D10" s="41" t="s">
        <v>44</v>
      </c>
      <c r="E10" s="42">
        <f>Benefits!E12</f>
        <v>0</v>
      </c>
      <c r="F10" s="13"/>
      <c r="G10" s="42">
        <f>Benefits!I12</f>
        <v>0</v>
      </c>
      <c r="H10" s="13"/>
      <c r="I10" s="42">
        <f>Benefits!M12</f>
        <v>0</v>
      </c>
      <c r="J10" s="44"/>
    </row>
    <row r="11" spans="5:10" ht="10.5" customHeight="1">
      <c r="E11" s="10"/>
      <c r="F11" s="14"/>
      <c r="G11" s="10"/>
      <c r="H11" s="14"/>
      <c r="I11" s="47"/>
      <c r="J11" s="44"/>
    </row>
    <row r="12" spans="4:10" ht="13.5">
      <c r="D12" s="41" t="s">
        <v>21</v>
      </c>
      <c r="E12" s="43" t="str">
        <f>IF(ISERROR(E6/E10),"-",E6/E10)</f>
        <v>-</v>
      </c>
      <c r="F12" s="44" t="s">
        <v>43</v>
      </c>
      <c r="G12" s="43" t="str">
        <f>IF(ISERROR(G6/G10),"-",G6/G10)</f>
        <v>-</v>
      </c>
      <c r="H12" s="44" t="s">
        <v>43</v>
      </c>
      <c r="I12" s="43" t="str">
        <f>IF(ISERROR(I6/I10),"-",I6/I10)</f>
        <v>-</v>
      </c>
      <c r="J12" s="48" t="s">
        <v>43</v>
      </c>
    </row>
    <row r="13" spans="5:10" ht="11.25" customHeight="1">
      <c r="E13" s="10"/>
      <c r="F13" s="14"/>
      <c r="G13" s="10"/>
      <c r="H13" s="14"/>
      <c r="I13" s="47"/>
      <c r="J13" s="44"/>
    </row>
    <row r="14" spans="4:10" ht="13.5">
      <c r="D14" s="41" t="s">
        <v>40</v>
      </c>
      <c r="E14" s="56">
        <f>E10-E6</f>
        <v>0</v>
      </c>
      <c r="F14" s="14"/>
      <c r="G14" s="56">
        <f>G10-G6</f>
        <v>0</v>
      </c>
      <c r="H14" s="14"/>
      <c r="I14" s="56">
        <f>I10-I6</f>
        <v>0</v>
      </c>
      <c r="J14" s="44"/>
    </row>
    <row r="15" spans="4:10" s="57" customFormat="1" ht="13.5">
      <c r="D15" s="41" t="s">
        <v>52</v>
      </c>
      <c r="E15" s="56">
        <f>E14+(2*(E10-E8))</f>
        <v>0</v>
      </c>
      <c r="F15" s="44"/>
      <c r="G15" s="56">
        <f>G14+(2*(G10-G8))</f>
        <v>0</v>
      </c>
      <c r="H15" s="44"/>
      <c r="I15" s="56">
        <f>I14+(2*(I10-I8))</f>
        <v>0</v>
      </c>
      <c r="J15" s="44"/>
    </row>
    <row r="16" spans="4:10" s="57" customFormat="1" ht="15" customHeight="1">
      <c r="D16" s="41" t="s">
        <v>53</v>
      </c>
      <c r="E16" s="45">
        <f>E15+(2*(E10-E8))</f>
        <v>0</v>
      </c>
      <c r="F16" s="49"/>
      <c r="G16" s="45">
        <f>G15+(2*(G10-G8))</f>
        <v>0</v>
      </c>
      <c r="H16" s="49"/>
      <c r="I16" s="45">
        <f>I15+(2*(I10-I8))</f>
        <v>0</v>
      </c>
      <c r="J16" s="49"/>
    </row>
    <row r="45" spans="4:9" ht="12.75">
      <c r="D45" t="s">
        <v>23</v>
      </c>
      <c r="E45" t="s">
        <v>24</v>
      </c>
      <c r="F45" t="s">
        <v>23</v>
      </c>
      <c r="G45" t="s">
        <v>24</v>
      </c>
      <c r="H45" t="s">
        <v>23</v>
      </c>
      <c r="I45" t="s">
        <v>24</v>
      </c>
    </row>
    <row r="46" spans="4:9" ht="12.75">
      <c r="D46" s="7">
        <f>E6</f>
        <v>0</v>
      </c>
      <c r="E46" s="7">
        <f>E10/12</f>
        <v>0</v>
      </c>
      <c r="F46" s="7">
        <f>G6</f>
        <v>0</v>
      </c>
      <c r="G46" s="7">
        <f>G10/12</f>
        <v>0</v>
      </c>
      <c r="H46" s="7">
        <f>I6</f>
        <v>0</v>
      </c>
      <c r="I46" s="7">
        <f>I10/12</f>
        <v>0</v>
      </c>
    </row>
    <row r="47" spans="4:9" ht="12.75">
      <c r="D47" s="7">
        <f>E6</f>
        <v>0</v>
      </c>
      <c r="E47" s="7">
        <f>E46*2</f>
        <v>0</v>
      </c>
      <c r="F47" s="7">
        <f>G6</f>
        <v>0</v>
      </c>
      <c r="G47" s="7">
        <f>G46*2</f>
        <v>0</v>
      </c>
      <c r="H47" s="7">
        <f>I6</f>
        <v>0</v>
      </c>
      <c r="I47" s="7">
        <f>I46*2</f>
        <v>0</v>
      </c>
    </row>
    <row r="48" spans="4:9" ht="12.75">
      <c r="D48" s="7">
        <f>E6</f>
        <v>0</v>
      </c>
      <c r="E48" s="7">
        <f>E46*3</f>
        <v>0</v>
      </c>
      <c r="F48" s="7">
        <f>G6</f>
        <v>0</v>
      </c>
      <c r="G48" s="7">
        <f>G46*3</f>
        <v>0</v>
      </c>
      <c r="H48" s="7">
        <f>I6</f>
        <v>0</v>
      </c>
      <c r="I48" s="7">
        <f>I46*3</f>
        <v>0</v>
      </c>
    </row>
    <row r="49" spans="4:9" ht="12.75">
      <c r="D49" s="7">
        <f>E6</f>
        <v>0</v>
      </c>
      <c r="E49" s="7">
        <f>E46*4</f>
        <v>0</v>
      </c>
      <c r="F49" s="7">
        <f>G6</f>
        <v>0</v>
      </c>
      <c r="G49" s="7">
        <f>G46*4</f>
        <v>0</v>
      </c>
      <c r="H49" s="7">
        <f>I6</f>
        <v>0</v>
      </c>
      <c r="I49" s="7">
        <f>I46*4</f>
        <v>0</v>
      </c>
    </row>
    <row r="50" spans="4:9" ht="12.75">
      <c r="D50" s="7">
        <f>E6</f>
        <v>0</v>
      </c>
      <c r="E50" s="7">
        <f>E46*5</f>
        <v>0</v>
      </c>
      <c r="F50" s="7">
        <f>G6</f>
        <v>0</v>
      </c>
      <c r="G50" s="7">
        <f>G46*5</f>
        <v>0</v>
      </c>
      <c r="H50" s="7">
        <f>I6</f>
        <v>0</v>
      </c>
      <c r="I50" s="7">
        <f>I46*5</f>
        <v>0</v>
      </c>
    </row>
    <row r="51" spans="4:9" ht="12.75">
      <c r="D51" s="7">
        <f>E6</f>
        <v>0</v>
      </c>
      <c r="E51" s="7">
        <f>E46*6</f>
        <v>0</v>
      </c>
      <c r="F51" s="7">
        <f>G6</f>
        <v>0</v>
      </c>
      <c r="G51" s="7">
        <f>G46*6</f>
        <v>0</v>
      </c>
      <c r="H51" s="7">
        <f>I6</f>
        <v>0</v>
      </c>
      <c r="I51" s="7">
        <f>I46*6</f>
        <v>0</v>
      </c>
    </row>
    <row r="52" spans="4:9" ht="12.75">
      <c r="D52" s="7">
        <f>E6</f>
        <v>0</v>
      </c>
      <c r="E52" s="7">
        <f>E46*7</f>
        <v>0</v>
      </c>
      <c r="F52" s="7">
        <f>G6</f>
        <v>0</v>
      </c>
      <c r="G52" s="7">
        <f>G46*7</f>
        <v>0</v>
      </c>
      <c r="H52" s="7">
        <f>I6</f>
        <v>0</v>
      </c>
      <c r="I52" s="7">
        <f>I46*7</f>
        <v>0</v>
      </c>
    </row>
    <row r="53" spans="4:9" ht="12.75">
      <c r="D53" s="7">
        <f>E6</f>
        <v>0</v>
      </c>
      <c r="E53" s="7">
        <f>E46*8</f>
        <v>0</v>
      </c>
      <c r="F53" s="7">
        <f>G6</f>
        <v>0</v>
      </c>
      <c r="G53" s="7">
        <f>G46*8</f>
        <v>0</v>
      </c>
      <c r="H53" s="7">
        <f>I6</f>
        <v>0</v>
      </c>
      <c r="I53" s="7">
        <f>I46*8</f>
        <v>0</v>
      </c>
    </row>
    <row r="54" spans="4:9" ht="12.75">
      <c r="D54" s="7">
        <f>E6</f>
        <v>0</v>
      </c>
      <c r="E54" s="7">
        <f>E46*9</f>
        <v>0</v>
      </c>
      <c r="F54" s="7">
        <f>G6</f>
        <v>0</v>
      </c>
      <c r="G54" s="7">
        <f>G46*9</f>
        <v>0</v>
      </c>
      <c r="H54" s="7">
        <f>I6</f>
        <v>0</v>
      </c>
      <c r="I54" s="7">
        <f>I46*9</f>
        <v>0</v>
      </c>
    </row>
    <row r="55" spans="4:9" ht="12.75">
      <c r="D55" s="7">
        <f>E6</f>
        <v>0</v>
      </c>
      <c r="E55" s="7">
        <f>E46*10</f>
        <v>0</v>
      </c>
      <c r="F55" s="7">
        <f>G6</f>
        <v>0</v>
      </c>
      <c r="G55" s="7">
        <f>G46*10</f>
        <v>0</v>
      </c>
      <c r="H55" s="7">
        <f>I6</f>
        <v>0</v>
      </c>
      <c r="I55" s="7">
        <f>I46*10</f>
        <v>0</v>
      </c>
    </row>
    <row r="56" spans="4:9" ht="12.75">
      <c r="D56" s="7">
        <f>E6</f>
        <v>0</v>
      </c>
      <c r="E56" s="7">
        <f>E46*11</f>
        <v>0</v>
      </c>
      <c r="F56" s="7">
        <f>G6</f>
        <v>0</v>
      </c>
      <c r="G56" s="7">
        <f>G46*11</f>
        <v>0</v>
      </c>
      <c r="H56" s="7">
        <f>I6</f>
        <v>0</v>
      </c>
      <c r="I56" s="7">
        <f>I46*11</f>
        <v>0</v>
      </c>
    </row>
    <row r="57" spans="4:9" ht="12.75">
      <c r="D57" s="7">
        <f>E6</f>
        <v>0</v>
      </c>
      <c r="E57" s="7">
        <f>E46*12</f>
        <v>0</v>
      </c>
      <c r="F57" s="7">
        <f>G6</f>
        <v>0</v>
      </c>
      <c r="G57" s="7">
        <f>G46*12</f>
        <v>0</v>
      </c>
      <c r="H57" s="7">
        <f>I6</f>
        <v>0</v>
      </c>
      <c r="I57" s="7">
        <f>I46*12</f>
        <v>0</v>
      </c>
    </row>
  </sheetData>
  <sheetProtection/>
  <conditionalFormatting sqref="E12 G12 I12">
    <cfRule type="expression" priority="1" dxfId="0" stopIfTrue="1">
      <formula>ISERROR($E$12)</formula>
    </cfRule>
  </conditionalFormatting>
  <conditionalFormatting sqref="F4 H4 J4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gogr235</dc:creator>
  <cp:keywords/>
  <dc:description/>
  <cp:lastModifiedBy>gogr235</cp:lastModifiedBy>
  <dcterms:created xsi:type="dcterms:W3CDTF">2004-08-06T23:02:30Z</dcterms:created>
  <dcterms:modified xsi:type="dcterms:W3CDTF">2016-09-16T21:15:26Z</dcterms:modified>
  <cp:category/>
  <cp:version/>
  <cp:contentType/>
  <cp:contentStatus/>
</cp:coreProperties>
</file>